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6f552ca95fdeab2/NG CARES/NG-CARES Results/3rd Verification/"/>
    </mc:Choice>
  </mc:AlternateContent>
  <bookViews>
    <workbookView xWindow="-105" yWindow="-105" windowWidth="23250" windowHeight="12450" firstSheet="1" activeTab="1"/>
  </bookViews>
  <sheets>
    <sheet name="Result &amp; Rebursement" sheetId="2" state="hidden" r:id="rId1"/>
    <sheet name="Results" sheetId="6" r:id="rId2"/>
    <sheet name="Earnings US$" sheetId="11" r:id="rId3"/>
    <sheet name="Earnings Naira" sheetId="7" r:id="rId4"/>
    <sheet name="DLIs Earnings" sheetId="12" r:id="rId5"/>
    <sheet name="Total Earning by DLI 2nd" sheetId="9" state="hidden" r:id="rId6"/>
    <sheet name="Ranking by Earned Reimbursemen " sheetId="10" state="hidden" r:id="rId7"/>
  </sheets>
  <definedNames>
    <definedName name="_xlnm._FilterDatabase" localSheetId="3" hidden="1">'Earnings Naira'!#REF!</definedName>
    <definedName name="_xlnm._FilterDatabase" localSheetId="6" hidden="1">'Ranking by Earned Reimbursemen '!$A$3:$F$41</definedName>
    <definedName name="_xlnm.Print_Titles" localSheetId="1">Results!$3:$3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6" l="1"/>
  <c r="E41" i="6"/>
  <c r="F41" i="6"/>
  <c r="G41" i="6"/>
  <c r="H41" i="6"/>
  <c r="I41" i="6"/>
  <c r="J41" i="6"/>
  <c r="K41" i="6"/>
  <c r="L41" i="6"/>
  <c r="M41" i="6"/>
  <c r="N41" i="6"/>
  <c r="L15" i="11" l="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39" i="7" s="1"/>
  <c r="C40" i="11"/>
  <c r="C41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8" i="7" s="1"/>
  <c r="D19" i="11"/>
  <c r="D20" i="11"/>
  <c r="D21" i="11"/>
  <c r="D22" i="11"/>
  <c r="D22" i="7" s="1"/>
  <c r="D23" i="11"/>
  <c r="D24" i="11"/>
  <c r="D25" i="11"/>
  <c r="D25" i="7" s="1"/>
  <c r="D26" i="11"/>
  <c r="D26" i="7" s="1"/>
  <c r="D27" i="11"/>
  <c r="D28" i="11"/>
  <c r="D29" i="11"/>
  <c r="D30" i="11"/>
  <c r="D30" i="7" s="1"/>
  <c r="D31" i="11"/>
  <c r="D32" i="11"/>
  <c r="D33" i="11"/>
  <c r="D34" i="11"/>
  <c r="D34" i="7" s="1"/>
  <c r="D35" i="11"/>
  <c r="D36" i="11"/>
  <c r="D37" i="11"/>
  <c r="D38" i="11"/>
  <c r="D38" i="7" s="1"/>
  <c r="D39" i="11"/>
  <c r="D40" i="11"/>
  <c r="D41" i="11"/>
  <c r="E5" i="11"/>
  <c r="E6" i="11"/>
  <c r="E7" i="11"/>
  <c r="E8" i="11"/>
  <c r="E9" i="11"/>
  <c r="E9" i="7" s="1"/>
  <c r="E10" i="11"/>
  <c r="E11" i="11"/>
  <c r="E12" i="11"/>
  <c r="E12" i="7" s="1"/>
  <c r="E13" i="11"/>
  <c r="E13" i="7" s="1"/>
  <c r="E14" i="11"/>
  <c r="E15" i="11"/>
  <c r="E16" i="11"/>
  <c r="E17" i="11"/>
  <c r="E17" i="7" s="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6" i="7" s="1"/>
  <c r="E37" i="11"/>
  <c r="E37" i="7" s="1"/>
  <c r="E38" i="11"/>
  <c r="E39" i="11"/>
  <c r="E40" i="11"/>
  <c r="E41" i="11"/>
  <c r="F5" i="11"/>
  <c r="F6" i="11"/>
  <c r="F6" i="7" s="1"/>
  <c r="F7" i="11"/>
  <c r="F8" i="11"/>
  <c r="F8" i="7" s="1"/>
  <c r="F9" i="11"/>
  <c r="F10" i="11"/>
  <c r="F10" i="7" s="1"/>
  <c r="F11" i="11"/>
  <c r="F12" i="11"/>
  <c r="F12" i="7" s="1"/>
  <c r="F13" i="11"/>
  <c r="F14" i="11"/>
  <c r="F14" i="7" s="1"/>
  <c r="F15" i="11"/>
  <c r="F16" i="11"/>
  <c r="F17" i="11"/>
  <c r="F18" i="11"/>
  <c r="F18" i="7" s="1"/>
  <c r="F19" i="11"/>
  <c r="F20" i="11"/>
  <c r="F21" i="11"/>
  <c r="F22" i="11"/>
  <c r="F22" i="7" s="1"/>
  <c r="F23" i="11"/>
  <c r="F24" i="11"/>
  <c r="F24" i="7" s="1"/>
  <c r="F25" i="11"/>
  <c r="F26" i="11"/>
  <c r="F26" i="7" s="1"/>
  <c r="F27" i="11"/>
  <c r="F28" i="11"/>
  <c r="F28" i="7" s="1"/>
  <c r="F29" i="11"/>
  <c r="F30" i="11"/>
  <c r="F30" i="7" s="1"/>
  <c r="F31" i="11"/>
  <c r="F32" i="11"/>
  <c r="F33" i="11"/>
  <c r="F34" i="11"/>
  <c r="F34" i="7" s="1"/>
  <c r="F35" i="11"/>
  <c r="F36" i="11"/>
  <c r="F37" i="11"/>
  <c r="F38" i="11"/>
  <c r="F38" i="7" s="1"/>
  <c r="F39" i="11"/>
  <c r="F40" i="11"/>
  <c r="F40" i="7" s="1"/>
  <c r="F41" i="11"/>
  <c r="G5" i="11"/>
  <c r="G5" i="7" s="1"/>
  <c r="G6" i="11"/>
  <c r="G7" i="11"/>
  <c r="G7" i="7" s="1"/>
  <c r="G8" i="11"/>
  <c r="G9" i="11"/>
  <c r="G9" i="7" s="1"/>
  <c r="G10" i="11"/>
  <c r="G11" i="11"/>
  <c r="G11" i="7" s="1"/>
  <c r="G12" i="11"/>
  <c r="G13" i="11"/>
  <c r="G13" i="7" s="1"/>
  <c r="G14" i="11"/>
  <c r="G15" i="11"/>
  <c r="G16" i="11"/>
  <c r="G17" i="11"/>
  <c r="G17" i="7" s="1"/>
  <c r="G18" i="11"/>
  <c r="G19" i="11"/>
  <c r="G20" i="11"/>
  <c r="G21" i="11"/>
  <c r="G21" i="7" s="1"/>
  <c r="G22" i="11"/>
  <c r="G23" i="11"/>
  <c r="G23" i="7" s="1"/>
  <c r="G24" i="11"/>
  <c r="G25" i="11"/>
  <c r="G25" i="7" s="1"/>
  <c r="G26" i="11"/>
  <c r="G27" i="11"/>
  <c r="G27" i="7" s="1"/>
  <c r="G28" i="11"/>
  <c r="G29" i="11"/>
  <c r="G29" i="7" s="1"/>
  <c r="G30" i="11"/>
  <c r="G31" i="11"/>
  <c r="G32" i="11"/>
  <c r="G33" i="11"/>
  <c r="G33" i="7" s="1"/>
  <c r="G34" i="11"/>
  <c r="G35" i="11"/>
  <c r="G35" i="7" s="1"/>
  <c r="G36" i="11"/>
  <c r="G37" i="11"/>
  <c r="G37" i="7" s="1"/>
  <c r="G38" i="11"/>
  <c r="G39" i="11"/>
  <c r="G39" i="7" s="1"/>
  <c r="G40" i="11"/>
  <c r="G41" i="11"/>
  <c r="G41" i="7" s="1"/>
  <c r="H5" i="11"/>
  <c r="H6" i="11"/>
  <c r="H6" i="7" s="1"/>
  <c r="H7" i="11"/>
  <c r="H8" i="11"/>
  <c r="H9" i="11"/>
  <c r="H10" i="11"/>
  <c r="H10" i="7" s="1"/>
  <c r="H11" i="11"/>
  <c r="H12" i="11"/>
  <c r="H13" i="11"/>
  <c r="H14" i="11"/>
  <c r="H14" i="7" s="1"/>
  <c r="H15" i="11"/>
  <c r="H16" i="11"/>
  <c r="H17" i="11"/>
  <c r="H18" i="11"/>
  <c r="H18" i="7" s="1"/>
  <c r="H19" i="11"/>
  <c r="H20" i="11"/>
  <c r="H21" i="11"/>
  <c r="H22" i="11"/>
  <c r="H22" i="7" s="1"/>
  <c r="H23" i="11"/>
  <c r="H24" i="11"/>
  <c r="H25" i="11"/>
  <c r="H26" i="11"/>
  <c r="H26" i="7" s="1"/>
  <c r="H27" i="11"/>
  <c r="H28" i="11"/>
  <c r="H29" i="11"/>
  <c r="H30" i="11"/>
  <c r="H31" i="11"/>
  <c r="H32" i="11"/>
  <c r="H33" i="11"/>
  <c r="H34" i="11"/>
  <c r="H34" i="7" s="1"/>
  <c r="H35" i="11"/>
  <c r="H36" i="11"/>
  <c r="H37" i="11"/>
  <c r="H38" i="11"/>
  <c r="H38" i="7" s="1"/>
  <c r="H39" i="11"/>
  <c r="H40" i="11"/>
  <c r="H41" i="11"/>
  <c r="I5" i="11"/>
  <c r="I6" i="11"/>
  <c r="I6" i="7" s="1"/>
  <c r="I7" i="11"/>
  <c r="I7" i="7" s="1"/>
  <c r="I8" i="11"/>
  <c r="I9" i="11"/>
  <c r="I9" i="7" s="1"/>
  <c r="I10" i="11"/>
  <c r="I10" i="7" s="1"/>
  <c r="I11" i="11"/>
  <c r="I12" i="11"/>
  <c r="I13" i="11"/>
  <c r="I13" i="7" s="1"/>
  <c r="I14" i="11"/>
  <c r="I14" i="7" s="1"/>
  <c r="I15" i="11"/>
  <c r="I16" i="11"/>
  <c r="I17" i="11"/>
  <c r="I17" i="7" s="1"/>
  <c r="I18" i="11"/>
  <c r="I18" i="7" s="1"/>
  <c r="I19" i="11"/>
  <c r="I19" i="7" s="1"/>
  <c r="I20" i="11"/>
  <c r="I21" i="11"/>
  <c r="I21" i="7" s="1"/>
  <c r="I22" i="11"/>
  <c r="I22" i="7" s="1"/>
  <c r="I23" i="11"/>
  <c r="I24" i="11"/>
  <c r="I25" i="11"/>
  <c r="I25" i="7" s="1"/>
  <c r="I26" i="11"/>
  <c r="I26" i="7" s="1"/>
  <c r="I27" i="11"/>
  <c r="I28" i="11"/>
  <c r="I29" i="11"/>
  <c r="I30" i="11"/>
  <c r="I30" i="7" s="1"/>
  <c r="I31" i="11"/>
  <c r="I31" i="7" s="1"/>
  <c r="I32" i="11"/>
  <c r="I33" i="11"/>
  <c r="I33" i="7" s="1"/>
  <c r="I34" i="11"/>
  <c r="I34" i="7" s="1"/>
  <c r="I35" i="11"/>
  <c r="I36" i="11"/>
  <c r="I37" i="11"/>
  <c r="I37" i="7" s="1"/>
  <c r="I38" i="11"/>
  <c r="I38" i="7" s="1"/>
  <c r="I39" i="11"/>
  <c r="I39" i="7" s="1"/>
  <c r="I40" i="11"/>
  <c r="I41" i="11"/>
  <c r="J5" i="11"/>
  <c r="J6" i="11"/>
  <c r="J6" i="7" s="1"/>
  <c r="J7" i="11"/>
  <c r="J7" i="7" s="1"/>
  <c r="J8" i="11"/>
  <c r="J8" i="7" s="1"/>
  <c r="J9" i="11"/>
  <c r="J10" i="11"/>
  <c r="J11" i="11"/>
  <c r="J11" i="7" s="1"/>
  <c r="J12" i="11"/>
  <c r="J12" i="7" s="1"/>
  <c r="J13" i="11"/>
  <c r="J13" i="7" s="1"/>
  <c r="J14" i="11"/>
  <c r="J15" i="11"/>
  <c r="J15" i="7" s="1"/>
  <c r="J16" i="11"/>
  <c r="J17" i="11"/>
  <c r="J18" i="11"/>
  <c r="J18" i="7" s="1"/>
  <c r="J19" i="11"/>
  <c r="J19" i="7" s="1"/>
  <c r="J20" i="11"/>
  <c r="J20" i="7" s="1"/>
  <c r="J21" i="11"/>
  <c r="J22" i="11"/>
  <c r="J23" i="11"/>
  <c r="J23" i="7" s="1"/>
  <c r="J24" i="11"/>
  <c r="J24" i="7" s="1"/>
  <c r="J25" i="11"/>
  <c r="J25" i="7" s="1"/>
  <c r="J26" i="11"/>
  <c r="J26" i="7" s="1"/>
  <c r="J27" i="11"/>
  <c r="J27" i="7" s="1"/>
  <c r="J28" i="11"/>
  <c r="J29" i="11"/>
  <c r="J30" i="11"/>
  <c r="J30" i="7" s="1"/>
  <c r="J31" i="11"/>
  <c r="J31" i="7" s="1"/>
  <c r="J32" i="11"/>
  <c r="J32" i="7" s="1"/>
  <c r="J33" i="11"/>
  <c r="J34" i="11"/>
  <c r="J35" i="11"/>
  <c r="J35" i="7" s="1"/>
  <c r="J36" i="11"/>
  <c r="J36" i="7" s="1"/>
  <c r="J37" i="11"/>
  <c r="J38" i="11"/>
  <c r="J39" i="11"/>
  <c r="J39" i="7" s="1"/>
  <c r="J40" i="11"/>
  <c r="J41" i="11"/>
  <c r="K5" i="11"/>
  <c r="K5" i="7" s="1"/>
  <c r="K6" i="11"/>
  <c r="K6" i="7" s="1"/>
  <c r="K7" i="11"/>
  <c r="K8" i="11"/>
  <c r="K9" i="11"/>
  <c r="K10" i="11"/>
  <c r="K10" i="7" s="1"/>
  <c r="K11" i="11"/>
  <c r="K11" i="7" s="1"/>
  <c r="K12" i="11"/>
  <c r="K12" i="7" s="1"/>
  <c r="K13" i="11"/>
  <c r="K13" i="7" s="1"/>
  <c r="K14" i="11"/>
  <c r="K14" i="7" s="1"/>
  <c r="K15" i="11"/>
  <c r="K16" i="11"/>
  <c r="K16" i="7" s="1"/>
  <c r="K17" i="11"/>
  <c r="K17" i="7" s="1"/>
  <c r="K18" i="11"/>
  <c r="K19" i="11"/>
  <c r="K19" i="7" s="1"/>
  <c r="K20" i="11"/>
  <c r="K20" i="7" s="1"/>
  <c r="K21" i="11"/>
  <c r="K22" i="11"/>
  <c r="K23" i="11"/>
  <c r="K23" i="7" s="1"/>
  <c r="K24" i="11"/>
  <c r="K24" i="7" s="1"/>
  <c r="K25" i="11"/>
  <c r="K26" i="11"/>
  <c r="K26" i="7" s="1"/>
  <c r="K27" i="11"/>
  <c r="K28" i="11"/>
  <c r="K28" i="7" s="1"/>
  <c r="K29" i="11"/>
  <c r="K29" i="7" s="1"/>
  <c r="K30" i="11"/>
  <c r="K30" i="7" s="1"/>
  <c r="K31" i="11"/>
  <c r="K31" i="7" s="1"/>
  <c r="K32" i="11"/>
  <c r="K32" i="7" s="1"/>
  <c r="K33" i="11"/>
  <c r="K34" i="11"/>
  <c r="K35" i="11"/>
  <c r="K35" i="7" s="1"/>
  <c r="K36" i="11"/>
  <c r="K36" i="7" s="1"/>
  <c r="K37" i="11"/>
  <c r="K38" i="11"/>
  <c r="K39" i="11"/>
  <c r="K40" i="11"/>
  <c r="K40" i="7" s="1"/>
  <c r="K41" i="11"/>
  <c r="K41" i="7" s="1"/>
  <c r="L5" i="11"/>
  <c r="L5" i="7" s="1"/>
  <c r="L6" i="11"/>
  <c r="L6" i="7" s="1"/>
  <c r="L7" i="11"/>
  <c r="L8" i="11"/>
  <c r="L9" i="11"/>
  <c r="L9" i="7" s="1"/>
  <c r="L10" i="11"/>
  <c r="L10" i="7" s="1"/>
  <c r="L11" i="11"/>
  <c r="L11" i="7" s="1"/>
  <c r="L12" i="11"/>
  <c r="L13" i="11"/>
  <c r="L13" i="7" s="1"/>
  <c r="L14" i="11"/>
  <c r="L16" i="11"/>
  <c r="L17" i="11"/>
  <c r="L18" i="11"/>
  <c r="L18" i="7" s="1"/>
  <c r="L19" i="11"/>
  <c r="L19" i="7" s="1"/>
  <c r="L20" i="11"/>
  <c r="L21" i="11"/>
  <c r="L22" i="11"/>
  <c r="L22" i="7" s="1"/>
  <c r="L23" i="11"/>
  <c r="L23" i="7" s="1"/>
  <c r="L24" i="11"/>
  <c r="L24" i="7" s="1"/>
  <c r="L25" i="11"/>
  <c r="L26" i="11"/>
  <c r="L26" i="7" s="1"/>
  <c r="L27" i="11"/>
  <c r="L28" i="11"/>
  <c r="L29" i="11"/>
  <c r="L29" i="7" s="1"/>
  <c r="L30" i="11"/>
  <c r="L30" i="7" s="1"/>
  <c r="L31" i="11"/>
  <c r="L31" i="7" s="1"/>
  <c r="L32" i="11"/>
  <c r="L33" i="11"/>
  <c r="L34" i="11"/>
  <c r="L34" i="7" s="1"/>
  <c r="L35" i="11"/>
  <c r="L35" i="7" s="1"/>
  <c r="L36" i="11"/>
  <c r="L36" i="7" s="1"/>
  <c r="L37" i="11"/>
  <c r="L37" i="7" s="1"/>
  <c r="L38" i="11"/>
  <c r="L38" i="7" s="1"/>
  <c r="L39" i="11"/>
  <c r="L40" i="11"/>
  <c r="L41" i="11"/>
  <c r="L41" i="7" s="1"/>
  <c r="M5" i="11"/>
  <c r="M5" i="7" s="1"/>
  <c r="M6" i="11"/>
  <c r="M7" i="11"/>
  <c r="M7" i="7" s="1"/>
  <c r="M8" i="11"/>
  <c r="M8" i="7" s="1"/>
  <c r="M9" i="11"/>
  <c r="M9" i="7" s="1"/>
  <c r="M10" i="11"/>
  <c r="M10" i="7" s="1"/>
  <c r="M11" i="11"/>
  <c r="M11" i="7" s="1"/>
  <c r="M12" i="11"/>
  <c r="M12" i="7" s="1"/>
  <c r="M13" i="11"/>
  <c r="M14" i="11"/>
  <c r="M15" i="11"/>
  <c r="M15" i="7" s="1"/>
  <c r="M16" i="11"/>
  <c r="M16" i="7" s="1"/>
  <c r="M17" i="11"/>
  <c r="M17" i="7" s="1"/>
  <c r="M18" i="11"/>
  <c r="M19" i="11"/>
  <c r="M19" i="7" s="1"/>
  <c r="M20" i="11"/>
  <c r="M20" i="7" s="1"/>
  <c r="M21" i="11"/>
  <c r="M21" i="7" s="1"/>
  <c r="M22" i="11"/>
  <c r="M23" i="11"/>
  <c r="M23" i="7" s="1"/>
  <c r="M24" i="11"/>
  <c r="M24" i="7" s="1"/>
  <c r="M25" i="11"/>
  <c r="M26" i="11"/>
  <c r="M26" i="7" s="1"/>
  <c r="M27" i="11"/>
  <c r="M27" i="7" s="1"/>
  <c r="M28" i="11"/>
  <c r="M29" i="11"/>
  <c r="M29" i="7" s="1"/>
  <c r="M30" i="11"/>
  <c r="M31" i="11"/>
  <c r="M31" i="7" s="1"/>
  <c r="M32" i="11"/>
  <c r="M33" i="11"/>
  <c r="M34" i="11"/>
  <c r="M35" i="11"/>
  <c r="M35" i="7" s="1"/>
  <c r="M36" i="11"/>
  <c r="M36" i="7" s="1"/>
  <c r="M37" i="11"/>
  <c r="M38" i="11"/>
  <c r="M39" i="11"/>
  <c r="M39" i="7" s="1"/>
  <c r="M40" i="11"/>
  <c r="M40" i="7" s="1"/>
  <c r="M41" i="11"/>
  <c r="M41" i="7" s="1"/>
  <c r="O42" i="7"/>
  <c r="C6" i="7"/>
  <c r="E6" i="7"/>
  <c r="G6" i="7"/>
  <c r="M6" i="7"/>
  <c r="D7" i="7"/>
  <c r="E7" i="7"/>
  <c r="F7" i="7"/>
  <c r="H7" i="7"/>
  <c r="K7" i="7"/>
  <c r="L7" i="7"/>
  <c r="C8" i="7"/>
  <c r="D8" i="7"/>
  <c r="E8" i="7"/>
  <c r="G8" i="7"/>
  <c r="I8" i="7"/>
  <c r="L8" i="7"/>
  <c r="C9" i="7"/>
  <c r="D9" i="7"/>
  <c r="F9" i="7"/>
  <c r="H9" i="7"/>
  <c r="J9" i="7"/>
  <c r="K9" i="7"/>
  <c r="C10" i="7"/>
  <c r="E10" i="7"/>
  <c r="G10" i="7"/>
  <c r="J10" i="7"/>
  <c r="D11" i="7"/>
  <c r="E11" i="7"/>
  <c r="F11" i="7"/>
  <c r="H11" i="7"/>
  <c r="I11" i="7"/>
  <c r="C12" i="7"/>
  <c r="D12" i="7"/>
  <c r="G12" i="7"/>
  <c r="I12" i="7"/>
  <c r="L12" i="7"/>
  <c r="C13" i="7"/>
  <c r="D13" i="7"/>
  <c r="F13" i="7"/>
  <c r="H13" i="7"/>
  <c r="M13" i="7"/>
  <c r="C14" i="7"/>
  <c r="E14" i="7"/>
  <c r="G14" i="7"/>
  <c r="J14" i="7"/>
  <c r="L14" i="7"/>
  <c r="M14" i="7"/>
  <c r="D15" i="7"/>
  <c r="E15" i="7"/>
  <c r="F15" i="7"/>
  <c r="G15" i="7"/>
  <c r="H15" i="7"/>
  <c r="I15" i="7"/>
  <c r="K15" i="7"/>
  <c r="L15" i="7"/>
  <c r="C16" i="7"/>
  <c r="D16" i="7"/>
  <c r="E16" i="7"/>
  <c r="F16" i="7"/>
  <c r="G16" i="7"/>
  <c r="I16" i="7"/>
  <c r="J16" i="7"/>
  <c r="L16" i="7"/>
  <c r="C17" i="7"/>
  <c r="D17" i="7"/>
  <c r="F17" i="7"/>
  <c r="H17" i="7"/>
  <c r="J17" i="7"/>
  <c r="L17" i="7"/>
  <c r="C18" i="7"/>
  <c r="E18" i="7"/>
  <c r="G18" i="7"/>
  <c r="K18" i="7"/>
  <c r="M18" i="7"/>
  <c r="D19" i="7"/>
  <c r="E19" i="7"/>
  <c r="F19" i="7"/>
  <c r="G19" i="7"/>
  <c r="H19" i="7"/>
  <c r="C20" i="7"/>
  <c r="D20" i="7"/>
  <c r="E20" i="7"/>
  <c r="F20" i="7"/>
  <c r="G20" i="7"/>
  <c r="I20" i="7"/>
  <c r="L20" i="7"/>
  <c r="C21" i="7"/>
  <c r="D21" i="7"/>
  <c r="F21" i="7"/>
  <c r="H21" i="7"/>
  <c r="J21" i="7"/>
  <c r="K21" i="7"/>
  <c r="L21" i="7"/>
  <c r="C22" i="7"/>
  <c r="E22" i="7"/>
  <c r="G22" i="7"/>
  <c r="J22" i="7"/>
  <c r="K22" i="7"/>
  <c r="M22" i="7"/>
  <c r="D23" i="7"/>
  <c r="E23" i="7"/>
  <c r="F23" i="7"/>
  <c r="H23" i="7"/>
  <c r="I23" i="7"/>
  <c r="C24" i="7"/>
  <c r="D24" i="7"/>
  <c r="E24" i="7"/>
  <c r="G24" i="7"/>
  <c r="I24" i="7"/>
  <c r="C25" i="7"/>
  <c r="F25" i="7"/>
  <c r="H25" i="7"/>
  <c r="K25" i="7"/>
  <c r="L25" i="7"/>
  <c r="M25" i="7"/>
  <c r="C26" i="7"/>
  <c r="E26" i="7"/>
  <c r="G26" i="7"/>
  <c r="D27" i="7"/>
  <c r="E27" i="7"/>
  <c r="F27" i="7"/>
  <c r="H27" i="7"/>
  <c r="I27" i="7"/>
  <c r="K27" i="7"/>
  <c r="L27" i="7"/>
  <c r="C28" i="7"/>
  <c r="D28" i="7"/>
  <c r="E28" i="7"/>
  <c r="G28" i="7"/>
  <c r="I28" i="7"/>
  <c r="J28" i="7"/>
  <c r="L28" i="7"/>
  <c r="M28" i="7"/>
  <c r="C29" i="7"/>
  <c r="D29" i="7"/>
  <c r="F29" i="7"/>
  <c r="H29" i="7"/>
  <c r="I29" i="7"/>
  <c r="J29" i="7"/>
  <c r="C30" i="7"/>
  <c r="E30" i="7"/>
  <c r="G30" i="7"/>
  <c r="H30" i="7"/>
  <c r="M30" i="7"/>
  <c r="D31" i="7"/>
  <c r="E31" i="7"/>
  <c r="F31" i="7"/>
  <c r="G31" i="7"/>
  <c r="H31" i="7"/>
  <c r="C32" i="7"/>
  <c r="D32" i="7"/>
  <c r="E32" i="7"/>
  <c r="F32" i="7"/>
  <c r="G32" i="7"/>
  <c r="I32" i="7"/>
  <c r="L32" i="7"/>
  <c r="M32" i="7"/>
  <c r="C33" i="7"/>
  <c r="D33" i="7"/>
  <c r="F33" i="7"/>
  <c r="H33" i="7"/>
  <c r="J33" i="7"/>
  <c r="K33" i="7"/>
  <c r="L33" i="7"/>
  <c r="M33" i="7"/>
  <c r="C34" i="7"/>
  <c r="E34" i="7"/>
  <c r="G34" i="7"/>
  <c r="J34" i="7"/>
  <c r="K34" i="7"/>
  <c r="M34" i="7"/>
  <c r="D35" i="7"/>
  <c r="E35" i="7"/>
  <c r="F35" i="7"/>
  <c r="H35" i="7"/>
  <c r="I35" i="7"/>
  <c r="C36" i="7"/>
  <c r="D36" i="7"/>
  <c r="F36" i="7"/>
  <c r="G36" i="7"/>
  <c r="I36" i="7"/>
  <c r="C37" i="7"/>
  <c r="D37" i="7"/>
  <c r="F37" i="7"/>
  <c r="H37" i="7"/>
  <c r="J37" i="7"/>
  <c r="K37" i="7"/>
  <c r="M37" i="7"/>
  <c r="C38" i="7"/>
  <c r="E38" i="7"/>
  <c r="G38" i="7"/>
  <c r="J38" i="7"/>
  <c r="K38" i="7"/>
  <c r="M38" i="7"/>
  <c r="D39" i="7"/>
  <c r="E39" i="7"/>
  <c r="F39" i="7"/>
  <c r="H39" i="7"/>
  <c r="K39" i="7"/>
  <c r="L39" i="7"/>
  <c r="C40" i="7"/>
  <c r="D40" i="7"/>
  <c r="E40" i="7"/>
  <c r="G40" i="7"/>
  <c r="I40" i="7"/>
  <c r="J40" i="7"/>
  <c r="L40" i="7"/>
  <c r="D41" i="7"/>
  <c r="F41" i="7"/>
  <c r="H41" i="7"/>
  <c r="I41" i="7"/>
  <c r="J41" i="7"/>
  <c r="D5" i="7"/>
  <c r="F5" i="7"/>
  <c r="H5" i="7"/>
  <c r="I5" i="7"/>
  <c r="J5" i="7"/>
  <c r="C5" i="7"/>
  <c r="B8" i="12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" i="6"/>
  <c r="O20" i="11"/>
  <c r="B14" i="12"/>
  <c r="B6" i="12"/>
  <c r="B7" i="12"/>
  <c r="B9" i="12"/>
  <c r="B10" i="12"/>
  <c r="B11" i="12"/>
  <c r="B12" i="12"/>
  <c r="B15" i="12"/>
  <c r="B16" i="12"/>
  <c r="B13" i="12"/>
  <c r="Q1" i="7"/>
  <c r="R1" i="7"/>
  <c r="C42" i="10"/>
  <c r="D42" i="10"/>
  <c r="E22" i="10"/>
  <c r="F22" i="10" s="1"/>
  <c r="E34" i="10"/>
  <c r="F34" i="10"/>
  <c r="E30" i="10"/>
  <c r="F30" i="10"/>
  <c r="E6" i="10"/>
  <c r="F6" i="10"/>
  <c r="E26" i="10"/>
  <c r="F26" i="10"/>
  <c r="E38" i="10"/>
  <c r="F38" i="10" s="1"/>
  <c r="E19" i="10"/>
  <c r="F19" i="10" s="1"/>
  <c r="E13" i="10"/>
  <c r="F13" i="10"/>
  <c r="E14" i="10"/>
  <c r="F14" i="10"/>
  <c r="E37" i="10"/>
  <c r="F37" i="10"/>
  <c r="E33" i="10"/>
  <c r="F33" i="10"/>
  <c r="E10" i="10"/>
  <c r="F10" i="10" s="1"/>
  <c r="E41" i="10"/>
  <c r="F41" i="10" s="1"/>
  <c r="E8" i="10"/>
  <c r="F8" i="10"/>
  <c r="E28" i="10"/>
  <c r="F28" i="10"/>
  <c r="E32" i="10"/>
  <c r="F32" i="10"/>
  <c r="E24" i="10"/>
  <c r="F24" i="10"/>
  <c r="E29" i="10"/>
  <c r="F29" i="10" s="1"/>
  <c r="E25" i="10"/>
  <c r="F25" i="10" s="1"/>
  <c r="E12" i="10"/>
  <c r="F12" i="10"/>
  <c r="E36" i="10"/>
  <c r="F36" i="10"/>
  <c r="E21" i="10"/>
  <c r="F21" i="10"/>
  <c r="E17" i="10"/>
  <c r="F17" i="10"/>
  <c r="E7" i="10"/>
  <c r="F7" i="10" s="1"/>
  <c r="E27" i="10"/>
  <c r="F27" i="10" s="1"/>
  <c r="E40" i="10"/>
  <c r="F40" i="10"/>
  <c r="E11" i="10"/>
  <c r="F11" i="10"/>
  <c r="E20" i="10"/>
  <c r="F20" i="10"/>
  <c r="E31" i="10"/>
  <c r="F31" i="10"/>
  <c r="E35" i="10"/>
  <c r="F35" i="10" s="1"/>
  <c r="E16" i="10"/>
  <c r="F16" i="10" s="1"/>
  <c r="E15" i="10"/>
  <c r="F15" i="10"/>
  <c r="E39" i="10"/>
  <c r="F39" i="10"/>
  <c r="E18" i="10"/>
  <c r="F18" i="10"/>
  <c r="E5" i="10"/>
  <c r="E9" i="10"/>
  <c r="F9" i="10"/>
  <c r="E23" i="10"/>
  <c r="F23" i="10" s="1"/>
  <c r="Q42" i="7"/>
  <c r="O42" i="11"/>
  <c r="E42" i="10"/>
  <c r="F5" i="10"/>
  <c r="Z5" i="2"/>
  <c r="AE42" i="2"/>
  <c r="S11" i="2"/>
  <c r="T11" i="2"/>
  <c r="AD11" i="2" s="1"/>
  <c r="AF11" i="2" s="1"/>
  <c r="U11" i="2"/>
  <c r="AA39" i="2"/>
  <c r="S39" i="2"/>
  <c r="L42" i="2"/>
  <c r="M42" i="2"/>
  <c r="N42" i="2"/>
  <c r="O42" i="2"/>
  <c r="P42" i="2"/>
  <c r="AB5" i="2"/>
  <c r="AC5" i="2"/>
  <c r="AC42" i="2" s="1"/>
  <c r="AB6" i="2"/>
  <c r="AC6" i="2"/>
  <c r="AB7" i="2"/>
  <c r="AC7" i="2"/>
  <c r="AB8" i="2"/>
  <c r="AC8" i="2"/>
  <c r="AB9" i="2"/>
  <c r="AC9" i="2"/>
  <c r="AB10" i="2"/>
  <c r="AC10" i="2"/>
  <c r="AB11" i="2"/>
  <c r="AC11" i="2"/>
  <c r="AB12" i="2"/>
  <c r="AC12" i="2"/>
  <c r="AB13" i="2"/>
  <c r="AC13" i="2"/>
  <c r="AB14" i="2"/>
  <c r="AC14" i="2"/>
  <c r="AB15" i="2"/>
  <c r="AC15" i="2"/>
  <c r="AD15" i="2" s="1"/>
  <c r="AF15" i="2" s="1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D33" i="2" s="1"/>
  <c r="AF33" i="2" s="1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40" i="2"/>
  <c r="AA41" i="2"/>
  <c r="AA5" i="2"/>
  <c r="AA42" i="2" s="1"/>
  <c r="D42" i="2"/>
  <c r="E42" i="2"/>
  <c r="F42" i="2"/>
  <c r="G42" i="2"/>
  <c r="H42" i="2"/>
  <c r="I42" i="2"/>
  <c r="J42" i="2"/>
  <c r="K42" i="2"/>
  <c r="C42" i="2"/>
  <c r="S18" i="2"/>
  <c r="T18" i="2"/>
  <c r="U18" i="2"/>
  <c r="AD18" i="2" s="1"/>
  <c r="AF18" i="2" s="1"/>
  <c r="V18" i="2"/>
  <c r="W18" i="2"/>
  <c r="X18" i="2"/>
  <c r="Y18" i="2"/>
  <c r="Z18" i="2"/>
  <c r="S19" i="2"/>
  <c r="T19" i="2"/>
  <c r="AD19" i="2" s="1"/>
  <c r="AF19" i="2" s="1"/>
  <c r="U19" i="2"/>
  <c r="V19" i="2"/>
  <c r="W19" i="2"/>
  <c r="X19" i="2"/>
  <c r="Y19" i="2"/>
  <c r="Z19" i="2"/>
  <c r="S20" i="2"/>
  <c r="T20" i="2"/>
  <c r="U20" i="2"/>
  <c r="V20" i="2"/>
  <c r="W20" i="2"/>
  <c r="X20" i="2"/>
  <c r="Y20" i="2"/>
  <c r="AD20" i="2" s="1"/>
  <c r="AF20" i="2" s="1"/>
  <c r="Z20" i="2"/>
  <c r="S21" i="2"/>
  <c r="T21" i="2"/>
  <c r="U21" i="2"/>
  <c r="AD21" i="2" s="1"/>
  <c r="AF21" i="2" s="1"/>
  <c r="V21" i="2"/>
  <c r="W21" i="2"/>
  <c r="X21" i="2"/>
  <c r="Y21" i="2"/>
  <c r="Z21" i="2"/>
  <c r="S22" i="2"/>
  <c r="T22" i="2"/>
  <c r="AD22" i="2" s="1"/>
  <c r="AF22" i="2" s="1"/>
  <c r="U22" i="2"/>
  <c r="V22" i="2"/>
  <c r="W22" i="2"/>
  <c r="X22" i="2"/>
  <c r="Y22" i="2"/>
  <c r="Z22" i="2"/>
  <c r="S23" i="2"/>
  <c r="T23" i="2"/>
  <c r="U23" i="2"/>
  <c r="V23" i="2"/>
  <c r="AD23" i="2" s="1"/>
  <c r="AF23" i="2" s="1"/>
  <c r="W23" i="2"/>
  <c r="X23" i="2"/>
  <c r="Y23" i="2"/>
  <c r="Z23" i="2"/>
  <c r="S24" i="2"/>
  <c r="AD24" i="2" s="1"/>
  <c r="AF24" i="2" s="1"/>
  <c r="T24" i="2"/>
  <c r="U24" i="2"/>
  <c r="V24" i="2"/>
  <c r="W24" i="2"/>
  <c r="X24" i="2"/>
  <c r="Y24" i="2"/>
  <c r="Z24" i="2"/>
  <c r="S25" i="2"/>
  <c r="T25" i="2"/>
  <c r="U25" i="2"/>
  <c r="V25" i="2"/>
  <c r="W25" i="2"/>
  <c r="X25" i="2"/>
  <c r="Y25" i="2"/>
  <c r="Z25" i="2"/>
  <c r="S26" i="2"/>
  <c r="T26" i="2"/>
  <c r="U26" i="2"/>
  <c r="V26" i="2"/>
  <c r="W26" i="2"/>
  <c r="X26" i="2"/>
  <c r="Y26" i="2"/>
  <c r="Z26" i="2"/>
  <c r="S27" i="2"/>
  <c r="AD27" i="2" s="1"/>
  <c r="AF27" i="2" s="1"/>
  <c r="T27" i="2"/>
  <c r="U27" i="2"/>
  <c r="V27" i="2"/>
  <c r="W27" i="2"/>
  <c r="X27" i="2"/>
  <c r="Y27" i="2"/>
  <c r="Z27" i="2"/>
  <c r="S28" i="2"/>
  <c r="AD28" i="2" s="1"/>
  <c r="AF28" i="2" s="1"/>
  <c r="T28" i="2"/>
  <c r="U28" i="2"/>
  <c r="V28" i="2"/>
  <c r="W28" i="2"/>
  <c r="X28" i="2"/>
  <c r="Y28" i="2"/>
  <c r="Z28" i="2"/>
  <c r="S29" i="2"/>
  <c r="T29" i="2"/>
  <c r="U29" i="2"/>
  <c r="V29" i="2"/>
  <c r="AD29" i="2" s="1"/>
  <c r="AF29" i="2" s="1"/>
  <c r="W29" i="2"/>
  <c r="X29" i="2"/>
  <c r="Y29" i="2"/>
  <c r="Z29" i="2"/>
  <c r="S30" i="2"/>
  <c r="AD30" i="2" s="1"/>
  <c r="AF30" i="2" s="1"/>
  <c r="T30" i="2"/>
  <c r="U30" i="2"/>
  <c r="V30" i="2"/>
  <c r="W30" i="2"/>
  <c r="X30" i="2"/>
  <c r="Y30" i="2"/>
  <c r="Z30" i="2"/>
  <c r="S31" i="2"/>
  <c r="AD31" i="2" s="1"/>
  <c r="AF31" i="2" s="1"/>
  <c r="T31" i="2"/>
  <c r="U31" i="2"/>
  <c r="V31" i="2"/>
  <c r="W31" i="2"/>
  <c r="X31" i="2"/>
  <c r="Y31" i="2"/>
  <c r="Z31" i="2"/>
  <c r="S32" i="2"/>
  <c r="T32" i="2"/>
  <c r="U32" i="2"/>
  <c r="V32" i="2"/>
  <c r="W32" i="2"/>
  <c r="AD32" i="2" s="1"/>
  <c r="AF32" i="2" s="1"/>
  <c r="X32" i="2"/>
  <c r="Y32" i="2"/>
  <c r="Z32" i="2"/>
  <c r="S33" i="2"/>
  <c r="T33" i="2"/>
  <c r="U33" i="2"/>
  <c r="V33" i="2"/>
  <c r="W33" i="2"/>
  <c r="X33" i="2"/>
  <c r="Y33" i="2"/>
  <c r="Z33" i="2"/>
  <c r="S34" i="2"/>
  <c r="AD34" i="2" s="1"/>
  <c r="AF34" i="2" s="1"/>
  <c r="T34" i="2"/>
  <c r="U34" i="2"/>
  <c r="V34" i="2"/>
  <c r="W34" i="2"/>
  <c r="X34" i="2"/>
  <c r="Y34" i="2"/>
  <c r="Z34" i="2"/>
  <c r="S35" i="2"/>
  <c r="T35" i="2"/>
  <c r="U35" i="2"/>
  <c r="V35" i="2"/>
  <c r="AD35" i="2" s="1"/>
  <c r="AF35" i="2" s="1"/>
  <c r="W35" i="2"/>
  <c r="X35" i="2"/>
  <c r="Y35" i="2"/>
  <c r="Z35" i="2"/>
  <c r="S36" i="2"/>
  <c r="AD36" i="2" s="1"/>
  <c r="AF36" i="2" s="1"/>
  <c r="T36" i="2"/>
  <c r="U36" i="2"/>
  <c r="V36" i="2"/>
  <c r="W36" i="2"/>
  <c r="X36" i="2"/>
  <c r="Y36" i="2"/>
  <c r="Z36" i="2"/>
  <c r="S37" i="2"/>
  <c r="AD37" i="2" s="1"/>
  <c r="AF37" i="2" s="1"/>
  <c r="T37" i="2"/>
  <c r="U37" i="2"/>
  <c r="V37" i="2"/>
  <c r="W37" i="2"/>
  <c r="X37" i="2"/>
  <c r="Y37" i="2"/>
  <c r="Z37" i="2"/>
  <c r="S38" i="2"/>
  <c r="T38" i="2"/>
  <c r="U38" i="2"/>
  <c r="V38" i="2"/>
  <c r="AD38" i="2" s="1"/>
  <c r="AF38" i="2" s="1"/>
  <c r="W38" i="2"/>
  <c r="X38" i="2"/>
  <c r="Y38" i="2"/>
  <c r="Z38" i="2"/>
  <c r="T39" i="2"/>
  <c r="AD39" i="2" s="1"/>
  <c r="AF39" i="2" s="1"/>
  <c r="U39" i="2"/>
  <c r="V39" i="2"/>
  <c r="W39" i="2"/>
  <c r="X39" i="2"/>
  <c r="Y39" i="2"/>
  <c r="Z39" i="2"/>
  <c r="S40" i="2"/>
  <c r="AD40" i="2" s="1"/>
  <c r="AF40" i="2" s="1"/>
  <c r="T40" i="2"/>
  <c r="U40" i="2"/>
  <c r="V40" i="2"/>
  <c r="W40" i="2"/>
  <c r="X40" i="2"/>
  <c r="Y40" i="2"/>
  <c r="Z40" i="2"/>
  <c r="S41" i="2"/>
  <c r="AD41" i="2" s="1"/>
  <c r="AF41" i="2" s="1"/>
  <c r="T41" i="2"/>
  <c r="U41" i="2"/>
  <c r="V41" i="2"/>
  <c r="W41" i="2"/>
  <c r="X41" i="2"/>
  <c r="Y41" i="2"/>
  <c r="Z41" i="2"/>
  <c r="S6" i="2"/>
  <c r="T6" i="2"/>
  <c r="AD6" i="2" s="1"/>
  <c r="U6" i="2"/>
  <c r="U5" i="2"/>
  <c r="U42" i="2" s="1"/>
  <c r="U7" i="2"/>
  <c r="U8" i="2"/>
  <c r="U9" i="2"/>
  <c r="U10" i="2"/>
  <c r="U12" i="2"/>
  <c r="U13" i="2"/>
  <c r="U14" i="2"/>
  <c r="U15" i="2"/>
  <c r="U16" i="2"/>
  <c r="U17" i="2"/>
  <c r="V6" i="2"/>
  <c r="W6" i="2"/>
  <c r="X6" i="2"/>
  <c r="Y6" i="2"/>
  <c r="Z6" i="2"/>
  <c r="S7" i="2"/>
  <c r="AD7" i="2" s="1"/>
  <c r="AF7" i="2" s="1"/>
  <c r="T7" i="2"/>
  <c r="T42" i="2" s="1"/>
  <c r="V7" i="2"/>
  <c r="W7" i="2"/>
  <c r="X7" i="2"/>
  <c r="Y7" i="2"/>
  <c r="Y42" i="2" s="1"/>
  <c r="Z7" i="2"/>
  <c r="S8" i="2"/>
  <c r="AD8" i="2" s="1"/>
  <c r="AF8" i="2" s="1"/>
  <c r="T8" i="2"/>
  <c r="V8" i="2"/>
  <c r="W8" i="2"/>
  <c r="X8" i="2"/>
  <c r="Y8" i="2"/>
  <c r="Z8" i="2"/>
  <c r="Z42" i="2" s="1"/>
  <c r="S9" i="2"/>
  <c r="T9" i="2"/>
  <c r="V9" i="2"/>
  <c r="W9" i="2"/>
  <c r="X9" i="2"/>
  <c r="Y9" i="2"/>
  <c r="Z9" i="2"/>
  <c r="AD9" i="2" s="1"/>
  <c r="AF9" i="2" s="1"/>
  <c r="S10" i="2"/>
  <c r="T10" i="2"/>
  <c r="V10" i="2"/>
  <c r="W10" i="2"/>
  <c r="AD10" i="2" s="1"/>
  <c r="AF10" i="2" s="1"/>
  <c r="X10" i="2"/>
  <c r="Y10" i="2"/>
  <c r="Z10" i="2"/>
  <c r="V11" i="2"/>
  <c r="W11" i="2"/>
  <c r="X11" i="2"/>
  <c r="Y11" i="2"/>
  <c r="Z11" i="2"/>
  <c r="S12" i="2"/>
  <c r="T12" i="2"/>
  <c r="V12" i="2"/>
  <c r="W12" i="2"/>
  <c r="X12" i="2"/>
  <c r="AD12" i="2" s="1"/>
  <c r="AF12" i="2" s="1"/>
  <c r="Y12" i="2"/>
  <c r="Z12" i="2"/>
  <c r="S13" i="2"/>
  <c r="T13" i="2"/>
  <c r="AD13" i="2" s="1"/>
  <c r="AF13" i="2" s="1"/>
  <c r="V13" i="2"/>
  <c r="W13" i="2"/>
  <c r="X13" i="2"/>
  <c r="Y13" i="2"/>
  <c r="Z13" i="2"/>
  <c r="S14" i="2"/>
  <c r="T14" i="2"/>
  <c r="AD14" i="2" s="1"/>
  <c r="AF14" i="2" s="1"/>
  <c r="V14" i="2"/>
  <c r="W14" i="2"/>
  <c r="X14" i="2"/>
  <c r="Y14" i="2"/>
  <c r="Z14" i="2"/>
  <c r="S15" i="2"/>
  <c r="T15" i="2"/>
  <c r="V15" i="2"/>
  <c r="W15" i="2"/>
  <c r="X15" i="2"/>
  <c r="Y15" i="2"/>
  <c r="Z15" i="2"/>
  <c r="S16" i="2"/>
  <c r="AD16" i="2" s="1"/>
  <c r="AF16" i="2" s="1"/>
  <c r="T16" i="2"/>
  <c r="V16" i="2"/>
  <c r="W16" i="2"/>
  <c r="X16" i="2"/>
  <c r="Y16" i="2"/>
  <c r="Z16" i="2"/>
  <c r="S17" i="2"/>
  <c r="AD17" i="2" s="1"/>
  <c r="AF17" i="2" s="1"/>
  <c r="T17" i="2"/>
  <c r="V17" i="2"/>
  <c r="W17" i="2"/>
  <c r="X17" i="2"/>
  <c r="Y17" i="2"/>
  <c r="Z17" i="2"/>
  <c r="S5" i="2"/>
  <c r="T5" i="2"/>
  <c r="V5" i="2"/>
  <c r="W5" i="2"/>
  <c r="W42" i="2" s="1"/>
  <c r="X5" i="2"/>
  <c r="X42" i="2" s="1"/>
  <c r="Y5" i="2"/>
  <c r="AB42" i="2"/>
  <c r="V42" i="2"/>
  <c r="AD5" i="2"/>
  <c r="AF5" i="2" s="1"/>
  <c r="AD25" i="2"/>
  <c r="AF25" i="2" s="1"/>
  <c r="AD26" i="2"/>
  <c r="AF26" i="2" s="1"/>
  <c r="O1048573" i="7"/>
  <c r="C5" i="9" a="1"/>
  <c r="C15" i="9" s="1"/>
  <c r="B14" i="9"/>
  <c r="B15" i="9"/>
  <c r="B13" i="9"/>
  <c r="AF6" i="2" l="1"/>
  <c r="AD42" i="2"/>
  <c r="AF42" i="2"/>
  <c r="F42" i="10"/>
  <c r="C14" i="9"/>
  <c r="S42" i="2"/>
  <c r="L42" i="11"/>
  <c r="L42" i="7" s="1"/>
  <c r="D15" i="12" s="1"/>
  <c r="C9" i="9"/>
  <c r="C16" i="9"/>
  <c r="C6" i="9"/>
  <c r="I42" i="11"/>
  <c r="I42" i="7" s="1"/>
  <c r="D12" i="12" s="1"/>
  <c r="C10" i="9"/>
  <c r="C12" i="9"/>
  <c r="C13" i="9"/>
  <c r="C7" i="9"/>
  <c r="C5" i="9"/>
  <c r="C8" i="9"/>
  <c r="N34" i="11"/>
  <c r="P34" i="11" s="1"/>
  <c r="C11" i="9"/>
  <c r="N17" i="11"/>
  <c r="N17" i="7" s="1"/>
  <c r="P17" i="7" s="1"/>
  <c r="R17" i="7" s="1"/>
  <c r="N41" i="11"/>
  <c r="N41" i="7" s="1"/>
  <c r="P41" i="7" s="1"/>
  <c r="N33" i="11"/>
  <c r="N29" i="11"/>
  <c r="N29" i="7" s="1"/>
  <c r="P29" i="7" s="1"/>
  <c r="N25" i="11"/>
  <c r="N25" i="7" s="1"/>
  <c r="P25" i="7" s="1"/>
  <c r="N21" i="11"/>
  <c r="E42" i="11"/>
  <c r="N14" i="11"/>
  <c r="N14" i="7" s="1"/>
  <c r="N10" i="11"/>
  <c r="N10" i="7" s="1"/>
  <c r="P10" i="7" s="1"/>
  <c r="R10" i="7" s="1"/>
  <c r="N6" i="11"/>
  <c r="N6" i="7" s="1"/>
  <c r="P6" i="7" s="1"/>
  <c r="R6" i="7" s="1"/>
  <c r="N35" i="11"/>
  <c r="P35" i="11" s="1"/>
  <c r="N31" i="11"/>
  <c r="N27" i="11"/>
  <c r="N23" i="11"/>
  <c r="P23" i="11" s="1"/>
  <c r="N19" i="11"/>
  <c r="N19" i="7" s="1"/>
  <c r="P19" i="7" s="1"/>
  <c r="R19" i="7" s="1"/>
  <c r="N15" i="11"/>
  <c r="N11" i="11"/>
  <c r="P11" i="11" s="1"/>
  <c r="N7" i="11"/>
  <c r="N30" i="11"/>
  <c r="N13" i="11"/>
  <c r="E5" i="7"/>
  <c r="N26" i="11"/>
  <c r="N26" i="7" s="1"/>
  <c r="P26" i="7" s="1"/>
  <c r="R26" i="7" s="1"/>
  <c r="N9" i="11"/>
  <c r="N9" i="7" s="1"/>
  <c r="P9" i="7" s="1"/>
  <c r="R9" i="7" s="1"/>
  <c r="K42" i="11"/>
  <c r="N40" i="11"/>
  <c r="N40" i="7" s="1"/>
  <c r="P40" i="7" s="1"/>
  <c r="R40" i="7" s="1"/>
  <c r="N36" i="11"/>
  <c r="N36" i="7" s="1"/>
  <c r="P36" i="7" s="1"/>
  <c r="R36" i="7" s="1"/>
  <c r="N32" i="11"/>
  <c r="N28" i="11"/>
  <c r="N28" i="7" s="1"/>
  <c r="P28" i="7" s="1"/>
  <c r="R28" i="7" s="1"/>
  <c r="N24" i="11"/>
  <c r="N20" i="11"/>
  <c r="N16" i="11"/>
  <c r="N16" i="7" s="1"/>
  <c r="P16" i="7" s="1"/>
  <c r="R16" i="7" s="1"/>
  <c r="N12" i="11"/>
  <c r="H42" i="11"/>
  <c r="H42" i="7" s="1"/>
  <c r="D11" i="12" s="1"/>
  <c r="N34" i="7"/>
  <c r="P34" i="7" s="1"/>
  <c r="R34" i="7" s="1"/>
  <c r="N39" i="11"/>
  <c r="N22" i="11"/>
  <c r="N22" i="7" s="1"/>
  <c r="P22" i="7" s="1"/>
  <c r="R22" i="7" s="1"/>
  <c r="P21" i="11"/>
  <c r="N21" i="7"/>
  <c r="P21" i="7" s="1"/>
  <c r="R21" i="7" s="1"/>
  <c r="C8" i="12"/>
  <c r="E42" i="7"/>
  <c r="D8" i="12" s="1"/>
  <c r="N31" i="7"/>
  <c r="P31" i="7" s="1"/>
  <c r="R31" i="7" s="1"/>
  <c r="P31" i="11"/>
  <c r="N27" i="7"/>
  <c r="P27" i="7" s="1"/>
  <c r="R27" i="7" s="1"/>
  <c r="P27" i="11"/>
  <c r="N15" i="7"/>
  <c r="P15" i="7" s="1"/>
  <c r="R15" i="7" s="1"/>
  <c r="P15" i="11"/>
  <c r="P7" i="11"/>
  <c r="N7" i="7"/>
  <c r="P7" i="7" s="1"/>
  <c r="R7" i="7" s="1"/>
  <c r="P19" i="11"/>
  <c r="C14" i="12"/>
  <c r="K42" i="7"/>
  <c r="D14" i="12" s="1"/>
  <c r="P40" i="11"/>
  <c r="P36" i="11"/>
  <c r="N32" i="7"/>
  <c r="P32" i="7" s="1"/>
  <c r="R32" i="7" s="1"/>
  <c r="P32" i="11"/>
  <c r="N24" i="7"/>
  <c r="P24" i="7" s="1"/>
  <c r="R24" i="7" s="1"/>
  <c r="P24" i="11"/>
  <c r="N20" i="7"/>
  <c r="P20" i="7" s="1"/>
  <c r="R20" i="7" s="1"/>
  <c r="P20" i="11"/>
  <c r="N12" i="7"/>
  <c r="P12" i="7" s="1"/>
  <c r="R12" i="7" s="1"/>
  <c r="P12" i="11"/>
  <c r="P17" i="11"/>
  <c r="H40" i="7"/>
  <c r="H36" i="7"/>
  <c r="C35" i="7"/>
  <c r="E33" i="7"/>
  <c r="H32" i="7"/>
  <c r="C31" i="7"/>
  <c r="E29" i="7"/>
  <c r="H28" i="7"/>
  <c r="C27" i="7"/>
  <c r="E25" i="7"/>
  <c r="H24" i="7"/>
  <c r="C23" i="7"/>
  <c r="E21" i="7"/>
  <c r="H20" i="7"/>
  <c r="C19" i="7"/>
  <c r="H16" i="7"/>
  <c r="C15" i="7"/>
  <c r="H12" i="7"/>
  <c r="C11" i="7"/>
  <c r="H8" i="7"/>
  <c r="C7" i="7"/>
  <c r="N38" i="11"/>
  <c r="N8" i="11"/>
  <c r="M42" i="11"/>
  <c r="J42" i="11"/>
  <c r="N37" i="11"/>
  <c r="N37" i="7" s="1"/>
  <c r="P9" i="11"/>
  <c r="C12" i="12"/>
  <c r="E41" i="7"/>
  <c r="K8" i="7"/>
  <c r="C42" i="11"/>
  <c r="C42" i="7" s="1"/>
  <c r="D6" i="12" s="1"/>
  <c r="D14" i="7"/>
  <c r="D10" i="7"/>
  <c r="D6" i="7"/>
  <c r="C6" i="12"/>
  <c r="C41" i="7"/>
  <c r="P10" i="11"/>
  <c r="B5" i="9" a="1"/>
  <c r="B12" i="9" s="1"/>
  <c r="P14" i="7"/>
  <c r="P14" i="11"/>
  <c r="D42" i="11"/>
  <c r="C7" i="12" s="1"/>
  <c r="P29" i="11"/>
  <c r="P41" i="11"/>
  <c r="F42" i="11"/>
  <c r="C9" i="12" s="1"/>
  <c r="P25" i="11"/>
  <c r="C41" i="6"/>
  <c r="B17" i="12"/>
  <c r="N18" i="11"/>
  <c r="N18" i="7" s="1"/>
  <c r="N5" i="11"/>
  <c r="G42" i="11"/>
  <c r="N23" i="7" l="1"/>
  <c r="P23" i="7" s="1"/>
  <c r="R23" i="7" s="1"/>
  <c r="P26" i="11"/>
  <c r="C11" i="12"/>
  <c r="P16" i="11"/>
  <c r="N35" i="7"/>
  <c r="P35" i="7" s="1"/>
  <c r="R35" i="7" s="1"/>
  <c r="C15" i="12"/>
  <c r="P28" i="11"/>
  <c r="N11" i="7"/>
  <c r="P11" i="7" s="1"/>
  <c r="R11" i="7" s="1"/>
  <c r="P6" i="11"/>
  <c r="P22" i="11"/>
  <c r="P39" i="11"/>
  <c r="N39" i="7"/>
  <c r="P39" i="7" s="1"/>
  <c r="R39" i="7" s="1"/>
  <c r="P13" i="11"/>
  <c r="N13" i="7"/>
  <c r="P13" i="7" s="1"/>
  <c r="R13" i="7" s="1"/>
  <c r="P30" i="11"/>
  <c r="N30" i="7"/>
  <c r="P30" i="7" s="1"/>
  <c r="R30" i="7" s="1"/>
  <c r="N33" i="7"/>
  <c r="P33" i="7" s="1"/>
  <c r="R33" i="7" s="1"/>
  <c r="P33" i="11"/>
  <c r="P18" i="11"/>
  <c r="P37" i="11"/>
  <c r="C13" i="12"/>
  <c r="J42" i="7"/>
  <c r="D13" i="12" s="1"/>
  <c r="P38" i="11"/>
  <c r="N38" i="7"/>
  <c r="P38" i="7" s="1"/>
  <c r="R38" i="7" s="1"/>
  <c r="C16" i="12"/>
  <c r="M42" i="7"/>
  <c r="D16" i="12" s="1"/>
  <c r="P8" i="11"/>
  <c r="N8" i="7"/>
  <c r="P8" i="7" s="1"/>
  <c r="R8" i="7" s="1"/>
  <c r="B9" i="9"/>
  <c r="B8" i="9"/>
  <c r="B5" i="9"/>
  <c r="B7" i="9"/>
  <c r="B10" i="9"/>
  <c r="B6" i="9"/>
  <c r="B11" i="9"/>
  <c r="D42" i="7"/>
  <c r="D7" i="12" s="1"/>
  <c r="R14" i="7"/>
  <c r="R29" i="7"/>
  <c r="R41" i="7"/>
  <c r="P37" i="7"/>
  <c r="F42" i="7"/>
  <c r="D9" i="12" s="1"/>
  <c r="R25" i="7"/>
  <c r="P18" i="7"/>
  <c r="C10" i="12"/>
  <c r="G42" i="7"/>
  <c r="N42" i="11"/>
  <c r="N42" i="7" s="1"/>
  <c r="N5" i="7"/>
  <c r="P5" i="11"/>
  <c r="P42" i="11" l="1"/>
  <c r="C17" i="12"/>
  <c r="R37" i="7"/>
  <c r="R18" i="7"/>
  <c r="P5" i="7"/>
  <c r="D10" i="12"/>
  <c r="D17" i="12" s="1"/>
  <c r="D5" i="9" a="1"/>
  <c r="D5" i="9" l="1"/>
  <c r="D11" i="9"/>
  <c r="D7" i="9"/>
  <c r="D15" i="9"/>
  <c r="D9" i="9"/>
  <c r="D16" i="9"/>
  <c r="D8" i="9"/>
  <c r="D13" i="9"/>
  <c r="D12" i="9"/>
  <c r="D14" i="9"/>
  <c r="D6" i="9"/>
  <c r="D10" i="9"/>
  <c r="P42" i="7"/>
  <c r="R5" i="7"/>
  <c r="R42" i="7" l="1"/>
</calcChain>
</file>

<file path=xl/sharedStrings.xml><?xml version="1.0" encoding="utf-8"?>
<sst xmlns="http://schemas.openxmlformats.org/spreadsheetml/2006/main" count="369" uniqueCount="106">
  <si>
    <t xml:space="preserve">DLI 1.1 </t>
  </si>
  <si>
    <t xml:space="preserve">DLI 1.2 </t>
  </si>
  <si>
    <t xml:space="preserve">DLI 1.3 </t>
  </si>
  <si>
    <t xml:space="preserve">DLI 1.4 </t>
  </si>
  <si>
    <t xml:space="preserve">DLI 2.1 </t>
  </si>
  <si>
    <t xml:space="preserve">DLI 2.2 </t>
  </si>
  <si>
    <t xml:space="preserve">DLI 2.3 </t>
  </si>
  <si>
    <t xml:space="preserve">DLI 2.4 </t>
  </si>
  <si>
    <t xml:space="preserve">DLI 3.1 </t>
  </si>
  <si>
    <t xml:space="preserve">DLI 3.2 </t>
  </si>
  <si>
    <t xml:space="preserve">DLI 3.3 </t>
  </si>
  <si>
    <t xml:space="preserve">Abia </t>
  </si>
  <si>
    <t xml:space="preserve">  </t>
  </si>
  <si>
    <t xml:space="preserve">Adamawa 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</si>
  <si>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</si>
  <si>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</si>
  <si>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</si>
  <si>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</si>
  <si>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</si>
  <si>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</si>
  <si>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</si>
  <si>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</si>
  <si>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</si>
  <si>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Edo </t>
  </si>
  <si>
    <t xml:space="preserve">Ekiti </t>
  </si>
  <si>
    <t xml:space="preserve">Enugu </t>
  </si>
  <si>
    <t xml:space="preserve">Gombe </t>
  </si>
  <si>
    <t xml:space="preserve">Imo </t>
  </si>
  <si>
    <t xml:space="preserve">Jigawa </t>
  </si>
  <si>
    <t xml:space="preserve">Kaduna </t>
  </si>
  <si>
    <t xml:space="preserve">Kano </t>
  </si>
  <si>
    <t xml:space="preserve">Katsina </t>
  </si>
  <si>
    <t xml:space="preserve">Kebbi </t>
  </si>
  <si>
    <t xml:space="preserve">Kogi </t>
  </si>
  <si>
    <t xml:space="preserve">Kwara </t>
  </si>
  <si>
    <t xml:space="preserve">Lagos </t>
  </si>
  <si>
    <t xml:space="preserve">Nasarawa </t>
  </si>
  <si>
    <t xml:space="preserve">Niger </t>
  </si>
  <si>
    <t xml:space="preserve">Ogun </t>
  </si>
  <si>
    <t xml:space="preserve">Ondo </t>
  </si>
  <si>
    <t xml:space="preserve">Osun </t>
  </si>
  <si>
    <t xml:space="preserve">Oyo </t>
  </si>
  <si>
    <t xml:space="preserve">Plateau </t>
  </si>
  <si>
    <t xml:space="preserve">Rivers </t>
  </si>
  <si>
    <t xml:space="preserve">Sokoto </t>
  </si>
  <si>
    <t xml:space="preserve">Taraba </t>
  </si>
  <si>
    <t xml:space="preserve">Yobe </t>
  </si>
  <si>
    <t xml:space="preserve">Zamfara </t>
  </si>
  <si>
    <t xml:space="preserve">FCT </t>
  </si>
  <si>
    <t xml:space="preserve">Unit Price (NGN) </t>
  </si>
  <si>
    <t>Total</t>
  </si>
  <si>
    <t>S/N</t>
  </si>
  <si>
    <t>Result</t>
  </si>
  <si>
    <t>Amount</t>
  </si>
  <si>
    <t>DLI 1.1 Result</t>
  </si>
  <si>
    <t>DLI 2.1 Result</t>
  </si>
  <si>
    <t>DLI 1.2 Result</t>
  </si>
  <si>
    <t>DLI 1.3 Result</t>
  </si>
  <si>
    <t>DLI 1.4 Result</t>
  </si>
  <si>
    <t>DLI 2.2 Result</t>
  </si>
  <si>
    <t>DLI 2.3 Result</t>
  </si>
  <si>
    <t>DLI 2.4 Result</t>
  </si>
  <si>
    <t>State</t>
  </si>
  <si>
    <t>DLI 3.3</t>
  </si>
  <si>
    <t>SUMMARY OF THE STATES PERFORMANCE RESULTS AS VALIDATED BY THE FEDERAL CARES TECHNICAL COMMITTEE</t>
  </si>
  <si>
    <t>EARNED REPLISHMENT BY STATES AND FEDERAL CAPITAL TERRITORY</t>
  </si>
  <si>
    <t>NIGERIA COVID-19 ACTION RECOVERY AND ECONOMIC STIMULUS PROGRAMME</t>
  </si>
  <si>
    <t xml:space="preserve">Advance </t>
  </si>
  <si>
    <t>Balance</t>
  </si>
  <si>
    <t>DLI 1.1</t>
  </si>
  <si>
    <t>DLI 1.2</t>
  </si>
  <si>
    <t>DLI 1.3</t>
  </si>
  <si>
    <t>DLI 1.4</t>
  </si>
  <si>
    <t>DLI 2.1</t>
  </si>
  <si>
    <t>DLI 2.2</t>
  </si>
  <si>
    <t>DLI 2.3</t>
  </si>
  <si>
    <t>DLI 2.4</t>
  </si>
  <si>
    <t>States</t>
  </si>
  <si>
    <t>US$</t>
  </si>
  <si>
    <t>NGN</t>
  </si>
  <si>
    <t>DLI</t>
  </si>
  <si>
    <t>FEDERAL CARES SUPPORT UNIT</t>
  </si>
  <si>
    <t>DISTRIBUTION OF REQUESTED AMOUNT BY DLI</t>
  </si>
  <si>
    <t>Results</t>
  </si>
  <si>
    <t>AMOUNT EARNED</t>
  </si>
  <si>
    <t>Total Reimbursement (2nd Round)</t>
  </si>
  <si>
    <t>Total Earning (1st Round)</t>
  </si>
  <si>
    <t>Balance From Initial Allocation</t>
  </si>
  <si>
    <t>Total Earning (1st &amp; 2nd Rounds)</t>
  </si>
  <si>
    <t>EARNED REPLENISHMENT BY STATES AND FEDERAL CAPITAL TERRITORY (US#)</t>
  </si>
  <si>
    <t>DLI Price in US$</t>
  </si>
  <si>
    <t xml:space="preserve"> Earning (1st Round)</t>
  </si>
  <si>
    <t>Total Earning - 1st &amp; 2nd Rounds</t>
  </si>
  <si>
    <t xml:space="preserve"> Reimbursement less Advance</t>
  </si>
  <si>
    <t>Total Earnings</t>
  </si>
  <si>
    <t xml:space="preserve">Outstanding Advance </t>
  </si>
  <si>
    <t xml:space="preserve">3rd Round Total Earnings  </t>
  </si>
  <si>
    <t>Implemented DLIs</t>
  </si>
  <si>
    <t xml:space="preserve">THIRD VERIFICATION EARNINGS BY STATES AND FCT USING - US$ </t>
  </si>
  <si>
    <t>THIRD VERIFICATION EARNINGS BY STATES AND FCT  - NAIRA</t>
  </si>
  <si>
    <t>EARNINGS</t>
  </si>
  <si>
    <t>RESULTS</t>
  </si>
  <si>
    <t>₦</t>
  </si>
  <si>
    <t>DLI EARNINGS</t>
  </si>
  <si>
    <t>NIGERIA COVID-19 ACTION RECOVERY AND ECONOMIC STIMULUS (NG-CARES) PROGRAMME</t>
  </si>
  <si>
    <t xml:space="preserve"> FCTC THIRD VALIDATED STATES AND FCT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</si>
</sst>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[$NGN]\ * #,##0.00_-;\-[$NGN]\ * #,##0.00_-;_-[$NGN]\ 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b/>
      <sz val="20"/>
      <color rgb="FF00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20"/>
      <color rgb="FF000000"/>
      <name val="Calibri"/>
      <family val="2"/>
    </font>
    <font>
      <b/>
      <sz val="16"/>
      <color rgb="FF000000"/>
      <name val="Arial"/>
      <family val="2"/>
    </font>
    <font>
      <b/>
      <sz val="16"/>
      <name val="Arial"/>
      <family val="2"/>
    </font>
    <font>
      <b/>
      <sz val="12"/>
      <color rgb="FF00206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2" fillId="3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164" fontId="5" fillId="6" borderId="1" xfId="0" applyNumberFormat="1" applyFont="1" applyFill="1" applyBorder="1"/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/>
    <xf numFmtId="0" fontId="3" fillId="0" borderId="4" xfId="0" applyFont="1" applyBorder="1"/>
    <xf numFmtId="164" fontId="3" fillId="4" borderId="1" xfId="0" applyNumberFormat="1" applyFont="1" applyFill="1" applyBorder="1"/>
    <xf numFmtId="164" fontId="13" fillId="6" borderId="1" xfId="1" applyFont="1" applyFill="1" applyBorder="1" applyAlignment="1">
      <alignment horizontal="left" vertical="center" wrapText="1"/>
    </xf>
    <xf numFmtId="164" fontId="13" fillId="6" borderId="1" xfId="0" applyNumberFormat="1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left" vertical="center" wrapText="1"/>
    </xf>
    <xf numFmtId="4" fontId="0" fillId="0" borderId="1" xfId="0" applyNumberFormat="1" applyBorder="1"/>
    <xf numFmtId="0" fontId="16" fillId="0" borderId="0" xfId="0" applyFont="1"/>
    <xf numFmtId="164" fontId="16" fillId="0" borderId="0" xfId="0" applyNumberFormat="1" applyFont="1"/>
    <xf numFmtId="0" fontId="17" fillId="2" borderId="1" xfId="0" applyFont="1" applyFill="1" applyBorder="1" applyAlignment="1">
      <alignment vertical="center" wrapText="1"/>
    </xf>
    <xf numFmtId="3" fontId="17" fillId="10" borderId="1" xfId="1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17" fillId="10" borderId="1" xfId="0" applyFont="1" applyFill="1" applyBorder="1" applyAlignment="1">
      <alignment horizontal="center" vertical="center" wrapText="1"/>
    </xf>
    <xf numFmtId="3" fontId="17" fillId="10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/>
    </xf>
    <xf numFmtId="3" fontId="15" fillId="1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164" fontId="15" fillId="3" borderId="1" xfId="1" applyFont="1" applyFill="1" applyBorder="1" applyAlignment="1">
      <alignment vertical="center"/>
    </xf>
    <xf numFmtId="164" fontId="15" fillId="5" borderId="1" xfId="1" applyFont="1" applyFill="1" applyBorder="1" applyAlignment="1">
      <alignment vertical="center"/>
    </xf>
    <xf numFmtId="4" fontId="5" fillId="11" borderId="1" xfId="0" applyNumberFormat="1" applyFont="1" applyFill="1" applyBorder="1" applyAlignment="1">
      <alignment wrapText="1"/>
    </xf>
    <xf numFmtId="164" fontId="6" fillId="0" borderId="1" xfId="1" applyFont="1" applyBorder="1"/>
    <xf numFmtId="165" fontId="6" fillId="0" borderId="1" xfId="1" applyNumberFormat="1" applyFont="1" applyBorder="1"/>
    <xf numFmtId="43" fontId="18" fillId="0" borderId="1" xfId="0" applyNumberFormat="1" applyFont="1" applyBorder="1"/>
    <xf numFmtId="164" fontId="19" fillId="0" borderId="1" xfId="1" applyFont="1" applyBorder="1"/>
    <xf numFmtId="0" fontId="14" fillId="0" borderId="0" xfId="0" applyFont="1"/>
    <xf numFmtId="0" fontId="21" fillId="0" borderId="0" xfId="0" applyFont="1"/>
    <xf numFmtId="0" fontId="22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2" fillId="0" borderId="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0" xfId="0" applyFont="1"/>
    <xf numFmtId="0" fontId="20" fillId="0" borderId="1" xfId="0" applyFont="1" applyBorder="1"/>
    <xf numFmtId="0" fontId="20" fillId="0" borderId="0" xfId="0" applyFont="1"/>
    <xf numFmtId="0" fontId="21" fillId="0" borderId="0" xfId="0" applyFont="1" applyAlignment="1">
      <alignment horizontal="center"/>
    </xf>
    <xf numFmtId="0" fontId="22" fillId="6" borderId="5" xfId="0" applyFont="1" applyFill="1" applyBorder="1" applyAlignment="1">
      <alignment horizontal="center" vertical="center" wrapText="1"/>
    </xf>
    <xf numFmtId="3" fontId="24" fillId="6" borderId="9" xfId="0" applyNumberFormat="1" applyFont="1" applyFill="1" applyBorder="1" applyAlignment="1">
      <alignment horizontal="center" wrapText="1"/>
    </xf>
    <xf numFmtId="0" fontId="24" fillId="6" borderId="9" xfId="0" applyFont="1" applyFill="1" applyBorder="1" applyAlignment="1">
      <alignment horizontal="center" wrapText="1"/>
    </xf>
    <xf numFmtId="0" fontId="24" fillId="6" borderId="1" xfId="0" applyFont="1" applyFill="1" applyBorder="1" applyAlignment="1">
      <alignment horizontal="center" wrapText="1"/>
    </xf>
    <xf numFmtId="3" fontId="24" fillId="6" borderId="1" xfId="0" applyNumberFormat="1" applyFont="1" applyFill="1" applyBorder="1" applyAlignment="1">
      <alignment horizontal="center" wrapText="1"/>
    </xf>
    <xf numFmtId="0" fontId="26" fillId="6" borderId="9" xfId="0" applyFont="1" applyFill="1" applyBorder="1" applyAlignment="1">
      <alignment horizontal="center" wrapText="1"/>
    </xf>
    <xf numFmtId="3" fontId="26" fillId="6" borderId="1" xfId="0" applyNumberFormat="1" applyFont="1" applyFill="1" applyBorder="1" applyAlignment="1">
      <alignment horizontal="center" wrapText="1"/>
    </xf>
    <xf numFmtId="3" fontId="24" fillId="6" borderId="1" xfId="0" applyNumberFormat="1" applyFont="1" applyFill="1" applyBorder="1" applyAlignment="1">
      <alignment horizontal="center" vertical="center" wrapText="1"/>
    </xf>
    <xf numFmtId="3" fontId="22" fillId="6" borderId="1" xfId="0" applyNumberFormat="1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3" fontId="24" fillId="9" borderId="9" xfId="0" applyNumberFormat="1" applyFont="1" applyFill="1" applyBorder="1" applyAlignment="1">
      <alignment horizontal="center" wrapText="1"/>
    </xf>
    <xf numFmtId="3" fontId="24" fillId="9" borderId="1" xfId="0" applyNumberFormat="1" applyFont="1" applyFill="1" applyBorder="1" applyAlignment="1">
      <alignment horizontal="center" wrapText="1"/>
    </xf>
    <xf numFmtId="0" fontId="24" fillId="9" borderId="9" xfId="0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center" wrapText="1"/>
    </xf>
    <xf numFmtId="3" fontId="26" fillId="9" borderId="1" xfId="0" applyNumberFormat="1" applyFont="1" applyFill="1" applyBorder="1" applyAlignment="1">
      <alignment horizontal="center" wrapText="1"/>
    </xf>
    <xf numFmtId="0" fontId="26" fillId="9" borderId="1" xfId="0" applyFont="1" applyFill="1" applyBorder="1" applyAlignment="1">
      <alignment horizontal="center" wrapText="1"/>
    </xf>
    <xf numFmtId="3" fontId="24" fillId="9" borderId="1" xfId="0" applyNumberFormat="1" applyFont="1" applyFill="1" applyBorder="1" applyAlignment="1">
      <alignment horizontal="center" vertical="center" wrapText="1"/>
    </xf>
    <xf numFmtId="0" fontId="24" fillId="9" borderId="1" xfId="0" quotePrefix="1" applyFont="1" applyFill="1" applyBorder="1" applyAlignment="1">
      <alignment horizontal="center" vertical="center" wrapText="1"/>
    </xf>
    <xf numFmtId="3" fontId="22" fillId="9" borderId="1" xfId="0" applyNumberFormat="1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 vertical="center" wrapText="1"/>
    </xf>
    <xf numFmtId="0" fontId="24" fillId="19" borderId="1" xfId="0" applyFont="1" applyFill="1" applyBorder="1" applyAlignment="1">
      <alignment horizontal="center" wrapText="1"/>
    </xf>
    <xf numFmtId="3" fontId="24" fillId="19" borderId="1" xfId="0" applyNumberFormat="1" applyFont="1" applyFill="1" applyBorder="1" applyAlignment="1">
      <alignment horizontal="center" wrapText="1"/>
    </xf>
    <xf numFmtId="0" fontId="24" fillId="19" borderId="1" xfId="0" applyFont="1" applyFill="1" applyBorder="1" applyAlignment="1">
      <alignment horizontal="center" vertical="center" wrapText="1"/>
    </xf>
    <xf numFmtId="3" fontId="22" fillId="19" borderId="1" xfId="0" applyNumberFormat="1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20" fillId="20" borderId="10" xfId="0" applyFont="1" applyFill="1" applyBorder="1" applyAlignment="1">
      <alignment horizontal="center"/>
    </xf>
    <xf numFmtId="0" fontId="28" fillId="0" borderId="0" xfId="0" applyFont="1"/>
    <xf numFmtId="0" fontId="23" fillId="5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4" fontId="23" fillId="8" borderId="2" xfId="1" applyFont="1" applyFill="1" applyBorder="1" applyAlignment="1">
      <alignment horizontal="center" vertical="center" wrapText="1"/>
    </xf>
    <xf numFmtId="2" fontId="23" fillId="3" borderId="2" xfId="1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1" xfId="0" applyFont="1" applyBorder="1" applyAlignment="1">
      <alignment horizontal="left" vertical="center" wrapText="1"/>
    </xf>
    <xf numFmtId="4" fontId="31" fillId="0" borderId="1" xfId="1" applyNumberFormat="1" applyFont="1" applyBorder="1" applyAlignment="1">
      <alignment horizontal="right" vertical="center" wrapText="1"/>
    </xf>
    <xf numFmtId="4" fontId="30" fillId="4" borderId="1" xfId="0" applyNumberFormat="1" applyFont="1" applyFill="1" applyBorder="1" applyAlignment="1">
      <alignment horizontal="right"/>
    </xf>
    <xf numFmtId="0" fontId="32" fillId="0" borderId="1" xfId="0" applyFont="1" applyBorder="1" applyAlignment="1">
      <alignment horizontal="left" vertical="center" wrapText="1"/>
    </xf>
    <xf numFmtId="4" fontId="33" fillId="4" borderId="1" xfId="0" applyNumberFormat="1" applyFont="1" applyFill="1" applyBorder="1" applyAlignment="1">
      <alignment horizontal="right"/>
    </xf>
    <xf numFmtId="0" fontId="32" fillId="0" borderId="0" xfId="0" applyFont="1"/>
    <xf numFmtId="0" fontId="30" fillId="0" borderId="1" xfId="0" applyFont="1" applyBorder="1"/>
    <xf numFmtId="0" fontId="33" fillId="6" borderId="1" xfId="0" applyFont="1" applyFill="1" applyBorder="1"/>
    <xf numFmtId="164" fontId="33" fillId="6" borderId="1" xfId="0" applyNumberFormat="1" applyFont="1" applyFill="1" applyBorder="1"/>
    <xf numFmtId="0" fontId="35" fillId="0" borderId="0" xfId="0" applyFont="1"/>
    <xf numFmtId="0" fontId="3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4" fontId="37" fillId="0" borderId="1" xfId="1" applyNumberFormat="1" applyFont="1" applyBorder="1" applyAlignment="1">
      <alignment horizontal="right" vertical="center" wrapText="1"/>
    </xf>
    <xf numFmtId="4" fontId="35" fillId="0" borderId="1" xfId="0" applyNumberFormat="1" applyFont="1" applyBorder="1"/>
    <xf numFmtId="4" fontId="34" fillId="0" borderId="1" xfId="1" applyNumberFormat="1" applyFont="1" applyBorder="1"/>
    <xf numFmtId="164" fontId="38" fillId="0" borderId="1" xfId="1" applyFont="1" applyBorder="1"/>
    <xf numFmtId="0" fontId="34" fillId="0" borderId="1" xfId="0" applyFont="1" applyBorder="1"/>
    <xf numFmtId="0" fontId="39" fillId="6" borderId="1" xfId="0" applyFont="1" applyFill="1" applyBorder="1"/>
    <xf numFmtId="4" fontId="36" fillId="0" borderId="1" xfId="1" applyNumberFormat="1" applyFont="1" applyBorder="1" applyAlignment="1">
      <alignment horizontal="right" vertical="center" wrapText="1"/>
    </xf>
    <xf numFmtId="164" fontId="39" fillId="6" borderId="1" xfId="0" applyNumberFormat="1" applyFont="1" applyFill="1" applyBorder="1"/>
    <xf numFmtId="164" fontId="39" fillId="11" borderId="1" xfId="1" applyFont="1" applyFill="1" applyBorder="1" applyAlignment="1">
      <alignment wrapText="1"/>
    </xf>
    <xf numFmtId="0" fontId="34" fillId="0" borderId="0" xfId="0" applyFont="1"/>
    <xf numFmtId="164" fontId="35" fillId="0" borderId="0" xfId="0" applyNumberFormat="1" applyFont="1"/>
    <xf numFmtId="0" fontId="40" fillId="13" borderId="1" xfId="0" applyFont="1" applyFill="1" applyBorder="1" applyAlignment="1">
      <alignment horizontal="center" vertical="center" wrapText="1"/>
    </xf>
    <xf numFmtId="0" fontId="40" fillId="16" borderId="1" xfId="0" applyFont="1" applyFill="1" applyBorder="1" applyAlignment="1">
      <alignment wrapText="1"/>
    </xf>
    <xf numFmtId="4" fontId="40" fillId="16" borderId="1" xfId="0" applyNumberFormat="1" applyFont="1" applyFill="1" applyBorder="1" applyAlignment="1">
      <alignment wrapText="1"/>
    </xf>
    <xf numFmtId="0" fontId="40" fillId="17" borderId="1" xfId="0" applyFont="1" applyFill="1" applyBorder="1" applyAlignment="1">
      <alignment wrapText="1"/>
    </xf>
    <xf numFmtId="4" fontId="40" fillId="17" borderId="1" xfId="0" applyNumberFormat="1" applyFont="1" applyFill="1" applyBorder="1" applyAlignment="1">
      <alignment wrapText="1"/>
    </xf>
    <xf numFmtId="0" fontId="40" fillId="18" borderId="1" xfId="0" applyFont="1" applyFill="1" applyBorder="1" applyAlignment="1">
      <alignment wrapText="1"/>
    </xf>
    <xf numFmtId="4" fontId="40" fillId="18" borderId="1" xfId="0" applyNumberFormat="1" applyFont="1" applyFill="1" applyBorder="1" applyAlignment="1">
      <alignment wrapText="1"/>
    </xf>
    <xf numFmtId="0" fontId="40" fillId="15" borderId="1" xfId="0" applyFont="1" applyFill="1" applyBorder="1" applyAlignment="1">
      <alignment wrapText="1"/>
    </xf>
    <xf numFmtId="4" fontId="40" fillId="13" borderId="1" xfId="0" applyNumberFormat="1" applyFont="1" applyFill="1" applyBorder="1" applyAlignment="1">
      <alignment wrapText="1"/>
    </xf>
    <xf numFmtId="4" fontId="40" fillId="12" borderId="1" xfId="0" applyNumberFormat="1" applyFont="1" applyFill="1" applyBorder="1" applyAlignment="1">
      <alignment wrapText="1"/>
    </xf>
    <xf numFmtId="0" fontId="40" fillId="0" borderId="0" xfId="0" applyFont="1" applyAlignment="1">
      <alignment horizontal="center" wrapText="1"/>
    </xf>
    <xf numFmtId="166" fontId="43" fillId="12" borderId="1" xfId="0" applyNumberFormat="1" applyFont="1" applyFill="1" applyBorder="1" applyAlignment="1">
      <alignment horizontal="center" vertical="center" wrapText="1"/>
    </xf>
    <xf numFmtId="3" fontId="40" fillId="16" borderId="1" xfId="0" applyNumberFormat="1" applyFont="1" applyFill="1" applyBorder="1" applyAlignment="1">
      <alignment horizontal="center" wrapText="1"/>
    </xf>
    <xf numFmtId="3" fontId="40" fillId="17" borderId="1" xfId="0" applyNumberFormat="1" applyFont="1" applyFill="1" applyBorder="1" applyAlignment="1">
      <alignment horizontal="center" wrapText="1"/>
    </xf>
    <xf numFmtId="0" fontId="40" fillId="18" borderId="1" xfId="0" applyFont="1" applyFill="1" applyBorder="1" applyAlignment="1">
      <alignment horizontal="center" wrapText="1"/>
    </xf>
    <xf numFmtId="3" fontId="40" fillId="18" borderId="1" xfId="0" applyNumberFormat="1" applyFont="1" applyFill="1" applyBorder="1" applyAlignment="1">
      <alignment horizontal="center" wrapText="1"/>
    </xf>
    <xf numFmtId="3" fontId="40" fillId="14" borderId="1" xfId="0" applyNumberFormat="1" applyFont="1" applyFill="1" applyBorder="1" applyAlignment="1">
      <alignment horizontal="center" wrapText="1"/>
    </xf>
    <xf numFmtId="0" fontId="29" fillId="8" borderId="0" xfId="0" applyFont="1" applyFill="1"/>
    <xf numFmtId="0" fontId="29" fillId="8" borderId="0" xfId="0" applyFont="1" applyFill="1" applyAlignment="1">
      <alignment horizontal="center"/>
    </xf>
    <xf numFmtId="0" fontId="26" fillId="6" borderId="1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164" fontId="30" fillId="10" borderId="2" xfId="0" applyNumberFormat="1" applyFont="1" applyFill="1" applyBorder="1" applyAlignment="1">
      <alignment horizontal="center" vertical="center" wrapText="1"/>
    </xf>
    <xf numFmtId="164" fontId="30" fillId="10" borderId="10" xfId="0" applyNumberFormat="1" applyFont="1" applyFill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4" borderId="2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164" fontId="34" fillId="2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14" fontId="46" fillId="8" borderId="0" xfId="0" applyNumberFormat="1" applyFont="1" applyFill="1" applyAlignment="1">
      <alignment horizontal="center"/>
    </xf>
    <xf numFmtId="0" fontId="36" fillId="0" borderId="1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ECFF"/>
      <color rgb="FF5BE72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defaultColWidth="14.140625" defaultRowHeight="15.75" x14ac:dyDescent="0.25"/>
  <cols>
    <col min="1" max="1" width="4.28515625" style="3" bestFit="1" customWidth="1"/>
    <col min="2" max="2" width="12.85546875" style="3" customWidth="1"/>
    <col min="3" max="5" width="6" style="3" customWidth="1"/>
    <col min="6" max="6" width="7" style="3" customWidth="1"/>
    <col min="7" max="8" width="6" style="3" customWidth="1"/>
    <col min="9" max="10" width="7.28515625" style="3" customWidth="1"/>
    <col min="11" max="11" width="6.5703125" style="3" bestFit="1" customWidth="1"/>
    <col min="12" max="12" width="14.7109375" style="5" bestFit="1" customWidth="1"/>
    <col min="13" max="13" width="6.42578125" style="4" customWidth="1"/>
    <col min="14" max="14" width="16.28515625" style="5" bestFit="1" customWidth="1"/>
    <col min="15" max="15" width="6.28515625" style="3" customWidth="1"/>
    <col min="16" max="16" width="14.7109375" style="5" bestFit="1" customWidth="1"/>
    <col min="17" max="17" width="3.85546875" style="3" customWidth="1"/>
    <col min="18" max="18" width="11.42578125" style="3" bestFit="1" customWidth="1"/>
    <col min="19" max="20" width="19.85546875" style="3" bestFit="1" customWidth="1"/>
    <col min="21" max="21" width="18.7109375" style="3" bestFit="1" customWidth="1"/>
    <col min="22" max="23" width="19.85546875" style="3" bestFit="1" customWidth="1"/>
    <col min="24" max="26" width="18.7109375" style="3" bestFit="1" customWidth="1"/>
    <col min="27" max="27" width="16.7109375" style="3" bestFit="1" customWidth="1"/>
    <col min="28" max="28" width="18.7109375" style="3" bestFit="1" customWidth="1"/>
    <col min="29" max="29" width="16.7109375" style="3" bestFit="1" customWidth="1"/>
    <col min="30" max="30" width="19.85546875" style="2" bestFit="1" customWidth="1"/>
    <col min="31" max="32" width="19.85546875" style="5" bestFit="1" customWidth="1"/>
    <col min="33" max="16384" width="14.140625" style="3"/>
  </cols>
  <sheetData>
    <row r="1" spans="1:32" ht="21" x14ac:dyDescent="0.35">
      <c r="A1" s="137" t="s">
        <v>66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 t="s">
        <v>66</v>
      </c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2" ht="21" x14ac:dyDescent="0.35">
      <c r="A2" s="137" t="s">
        <v>64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23" t="s">
        <v>65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1:32" s="1" customFormat="1" x14ac:dyDescent="0.25">
      <c r="A3" s="146" t="s">
        <v>51</v>
      </c>
      <c r="B3" s="146" t="s">
        <v>62</v>
      </c>
      <c r="C3" s="142" t="s">
        <v>54</v>
      </c>
      <c r="D3" s="142" t="s">
        <v>56</v>
      </c>
      <c r="E3" s="142" t="s">
        <v>57</v>
      </c>
      <c r="F3" s="142" t="s">
        <v>58</v>
      </c>
      <c r="G3" s="144" t="s">
        <v>55</v>
      </c>
      <c r="H3" s="144" t="s">
        <v>59</v>
      </c>
      <c r="I3" s="144" t="s">
        <v>60</v>
      </c>
      <c r="J3" s="144" t="s">
        <v>61</v>
      </c>
      <c r="K3" s="147" t="s">
        <v>8</v>
      </c>
      <c r="L3" s="147"/>
      <c r="M3" s="147" t="s">
        <v>9</v>
      </c>
      <c r="N3" s="147"/>
      <c r="O3" s="147" t="s">
        <v>63</v>
      </c>
      <c r="P3" s="147"/>
      <c r="Q3" s="139" t="s">
        <v>12</v>
      </c>
      <c r="R3" s="139" t="s">
        <v>49</v>
      </c>
      <c r="S3" s="7" t="s">
        <v>0</v>
      </c>
      <c r="T3" s="7" t="s">
        <v>1</v>
      </c>
      <c r="U3" s="7" t="s">
        <v>2</v>
      </c>
      <c r="V3" s="7" t="s">
        <v>3</v>
      </c>
      <c r="W3" s="7" t="s">
        <v>4</v>
      </c>
      <c r="X3" s="7" t="s">
        <v>5</v>
      </c>
      <c r="Y3" s="7" t="s">
        <v>6</v>
      </c>
      <c r="Z3" s="7" t="s">
        <v>7</v>
      </c>
      <c r="AA3" s="7" t="s">
        <v>8</v>
      </c>
      <c r="AB3" s="7" t="s">
        <v>9</v>
      </c>
      <c r="AC3" s="7" t="s">
        <v>10</v>
      </c>
      <c r="AD3" s="140" t="s">
        <v>50</v>
      </c>
      <c r="AE3" s="148" t="s">
        <v>67</v>
      </c>
      <c r="AF3" s="148" t="s">
        <v>68</v>
      </c>
    </row>
    <row r="4" spans="1:32" s="2" customFormat="1" ht="30" x14ac:dyDescent="0.25">
      <c r="A4" s="146"/>
      <c r="B4" s="146"/>
      <c r="C4" s="143"/>
      <c r="D4" s="143"/>
      <c r="E4" s="143"/>
      <c r="F4" s="143"/>
      <c r="G4" s="145"/>
      <c r="H4" s="145"/>
      <c r="I4" s="145"/>
      <c r="J4" s="145"/>
      <c r="K4" s="14" t="s">
        <v>52</v>
      </c>
      <c r="L4" s="15" t="s">
        <v>53</v>
      </c>
      <c r="M4" s="14" t="s">
        <v>52</v>
      </c>
      <c r="N4" s="15" t="s">
        <v>53</v>
      </c>
      <c r="O4" s="14" t="s">
        <v>52</v>
      </c>
      <c r="P4" s="15" t="s">
        <v>53</v>
      </c>
      <c r="Q4" s="139"/>
      <c r="R4" s="139"/>
      <c r="S4" s="6">
        <v>400000</v>
      </c>
      <c r="T4" s="6">
        <v>500000</v>
      </c>
      <c r="U4" s="6">
        <v>400000</v>
      </c>
      <c r="V4" s="6">
        <v>30000</v>
      </c>
      <c r="W4" s="6">
        <v>140000</v>
      </c>
      <c r="X4" s="6">
        <v>170000</v>
      </c>
      <c r="Y4" s="6">
        <v>120000</v>
      </c>
      <c r="Z4" s="6">
        <v>10000000</v>
      </c>
      <c r="AA4" s="6">
        <v>1.4</v>
      </c>
      <c r="AB4" s="6">
        <v>1.4</v>
      </c>
      <c r="AC4" s="6">
        <v>1.4</v>
      </c>
      <c r="AD4" s="141"/>
      <c r="AE4" s="149"/>
      <c r="AF4" s="149"/>
    </row>
    <row r="5" spans="1:32" x14ac:dyDescent="0.25">
      <c r="A5" s="16">
        <v>1</v>
      </c>
      <c r="B5" s="16" t="s">
        <v>11</v>
      </c>
      <c r="C5" s="17">
        <v>1576</v>
      </c>
      <c r="D5" s="17">
        <v>0</v>
      </c>
      <c r="E5" s="17">
        <v>118</v>
      </c>
      <c r="F5" s="17">
        <v>11413</v>
      </c>
      <c r="G5" s="17">
        <v>1238</v>
      </c>
      <c r="H5" s="17">
        <v>4278</v>
      </c>
      <c r="I5" s="17">
        <v>735</v>
      </c>
      <c r="J5" s="17">
        <v>3</v>
      </c>
      <c r="K5" s="17"/>
      <c r="L5" s="18"/>
      <c r="M5" s="19">
        <v>545</v>
      </c>
      <c r="N5" s="18">
        <v>41000000</v>
      </c>
      <c r="O5" s="17">
        <v>128</v>
      </c>
      <c r="P5" s="18">
        <v>27350000</v>
      </c>
      <c r="Q5" s="12">
        <v>1</v>
      </c>
      <c r="R5" s="12" t="s">
        <v>11</v>
      </c>
      <c r="S5" s="13">
        <f t="shared" ref="S5:S41" si="0">$S$4*C5</f>
        <v>630400000</v>
      </c>
      <c r="T5" s="13">
        <f t="shared" ref="T5:T41" si="1">$T$4*D5</f>
        <v>0</v>
      </c>
      <c r="U5" s="13">
        <f t="shared" ref="U5:U41" si="2">$U$4*E5</f>
        <v>47200000</v>
      </c>
      <c r="V5" s="13">
        <f t="shared" ref="V5:V41" si="3">$V$4*F5</f>
        <v>342390000</v>
      </c>
      <c r="W5" s="13">
        <f t="shared" ref="W5:W41" si="4">$W$4*G5</f>
        <v>173320000</v>
      </c>
      <c r="X5" s="13">
        <f t="shared" ref="X5:X41" si="5">$X$4*H5</f>
        <v>727260000</v>
      </c>
      <c r="Y5" s="13">
        <f t="shared" ref="Y5:Y41" si="6">$Y$4*I5</f>
        <v>88200000</v>
      </c>
      <c r="Z5" s="13">
        <f t="shared" ref="Z5:Z41" si="7">$Z$4*J5</f>
        <v>30000000</v>
      </c>
      <c r="AA5" s="13">
        <f t="shared" ref="AA5:AA41" si="8">$AA$4*L5</f>
        <v>0</v>
      </c>
      <c r="AB5" s="13">
        <f t="shared" ref="AB5:AB41" si="9">$AA$4*N5</f>
        <v>57400000</v>
      </c>
      <c r="AC5" s="13">
        <f t="shared" ref="AC5:AC41" si="10">$AA$4*P5</f>
        <v>38290000</v>
      </c>
      <c r="AD5" s="25">
        <f>SUM(S5:AC5)</f>
        <v>2134460000</v>
      </c>
      <c r="AE5" s="13">
        <v>1100000000</v>
      </c>
      <c r="AF5" s="26">
        <f>SUM(AD5-AE5)</f>
        <v>1034460000</v>
      </c>
    </row>
    <row r="6" spans="1:32" x14ac:dyDescent="0.25">
      <c r="A6" s="16">
        <v>2</v>
      </c>
      <c r="B6" s="16" t="s">
        <v>13</v>
      </c>
      <c r="C6" s="17"/>
      <c r="D6" s="17">
        <v>1950</v>
      </c>
      <c r="E6" s="17"/>
      <c r="F6" s="17">
        <v>9500</v>
      </c>
      <c r="G6" s="17">
        <v>3150</v>
      </c>
      <c r="H6" s="17">
        <v>3397</v>
      </c>
      <c r="I6" s="17"/>
      <c r="J6" s="17">
        <v>18</v>
      </c>
      <c r="K6" s="17"/>
      <c r="L6" s="18"/>
      <c r="M6" s="17"/>
      <c r="N6" s="18"/>
      <c r="O6" s="19">
        <v>565</v>
      </c>
      <c r="P6" s="18">
        <v>130000000</v>
      </c>
      <c r="Q6" s="12">
        <v>2</v>
      </c>
      <c r="R6" s="12" t="s">
        <v>13</v>
      </c>
      <c r="S6" s="13">
        <f t="shared" si="0"/>
        <v>0</v>
      </c>
      <c r="T6" s="13">
        <f t="shared" si="1"/>
        <v>975000000</v>
      </c>
      <c r="U6" s="13">
        <f t="shared" si="2"/>
        <v>0</v>
      </c>
      <c r="V6" s="13">
        <f t="shared" si="3"/>
        <v>285000000</v>
      </c>
      <c r="W6" s="13">
        <f t="shared" si="4"/>
        <v>441000000</v>
      </c>
      <c r="X6" s="13">
        <f t="shared" si="5"/>
        <v>577490000</v>
      </c>
      <c r="Y6" s="13">
        <f t="shared" si="6"/>
        <v>0</v>
      </c>
      <c r="Z6" s="13">
        <f t="shared" si="7"/>
        <v>180000000</v>
      </c>
      <c r="AA6" s="13">
        <f t="shared" si="8"/>
        <v>0</v>
      </c>
      <c r="AB6" s="13">
        <f t="shared" si="9"/>
        <v>0</v>
      </c>
      <c r="AC6" s="13">
        <f t="shared" si="10"/>
        <v>182000000</v>
      </c>
      <c r="AD6" s="25">
        <f t="shared" ref="AD6:AD41" si="11">SUM(S6:AC6)</f>
        <v>2640490000</v>
      </c>
      <c r="AE6" s="13">
        <v>900000000</v>
      </c>
      <c r="AF6" s="26">
        <f>SUM(AD6-AE6)</f>
        <v>1740490000</v>
      </c>
    </row>
    <row r="7" spans="1:32" x14ac:dyDescent="0.25">
      <c r="A7" s="16">
        <v>3</v>
      </c>
      <c r="B7" s="16" t="s">
        <v>14</v>
      </c>
      <c r="C7" s="17"/>
      <c r="D7" s="17">
        <v>1560</v>
      </c>
      <c r="E7" s="17">
        <v>345</v>
      </c>
      <c r="F7" s="17">
        <v>7336</v>
      </c>
      <c r="G7" s="17">
        <v>1540</v>
      </c>
      <c r="H7" s="17">
        <v>700</v>
      </c>
      <c r="I7" s="17">
        <v>1540</v>
      </c>
      <c r="J7" s="17">
        <v>2</v>
      </c>
      <c r="K7" s="17"/>
      <c r="L7" s="18"/>
      <c r="M7" s="17">
        <v>538</v>
      </c>
      <c r="N7" s="18"/>
      <c r="O7" s="19"/>
      <c r="P7" s="18"/>
      <c r="Q7" s="12">
        <v>3</v>
      </c>
      <c r="R7" s="12" t="s">
        <v>14</v>
      </c>
      <c r="S7" s="13">
        <f t="shared" si="0"/>
        <v>0</v>
      </c>
      <c r="T7" s="13">
        <f t="shared" si="1"/>
        <v>780000000</v>
      </c>
      <c r="U7" s="13">
        <f t="shared" si="2"/>
        <v>138000000</v>
      </c>
      <c r="V7" s="13">
        <f t="shared" si="3"/>
        <v>220080000</v>
      </c>
      <c r="W7" s="13">
        <f t="shared" si="4"/>
        <v>215600000</v>
      </c>
      <c r="X7" s="13">
        <f t="shared" si="5"/>
        <v>119000000</v>
      </c>
      <c r="Y7" s="13">
        <f t="shared" si="6"/>
        <v>184800000</v>
      </c>
      <c r="Z7" s="13">
        <f t="shared" si="7"/>
        <v>20000000</v>
      </c>
      <c r="AA7" s="13">
        <f t="shared" si="8"/>
        <v>0</v>
      </c>
      <c r="AB7" s="13">
        <f t="shared" si="9"/>
        <v>0</v>
      </c>
      <c r="AC7" s="13">
        <f t="shared" si="10"/>
        <v>0</v>
      </c>
      <c r="AD7" s="25">
        <f t="shared" si="11"/>
        <v>1677480000</v>
      </c>
      <c r="AE7" s="13">
        <v>900000000</v>
      </c>
      <c r="AF7" s="26">
        <f t="shared" ref="AF7:AF41" si="12">SUM(AD7-AE7)</f>
        <v>777480000</v>
      </c>
    </row>
    <row r="8" spans="1:32" x14ac:dyDescent="0.25">
      <c r="A8" s="16">
        <v>4</v>
      </c>
      <c r="B8" s="16" t="s">
        <v>15</v>
      </c>
      <c r="C8" s="17"/>
      <c r="D8" s="17">
        <v>219</v>
      </c>
      <c r="E8" s="17">
        <v>630</v>
      </c>
      <c r="F8" s="17">
        <v>41606</v>
      </c>
      <c r="G8" s="17">
        <v>2507</v>
      </c>
      <c r="H8" s="17"/>
      <c r="I8" s="17">
        <v>7</v>
      </c>
      <c r="J8" s="17"/>
      <c r="K8" s="17">
        <v>316</v>
      </c>
      <c r="L8" s="18">
        <v>67613741</v>
      </c>
      <c r="M8" s="17"/>
      <c r="N8" s="18"/>
      <c r="O8" s="17">
        <v>68</v>
      </c>
      <c r="P8" s="18">
        <v>28738500</v>
      </c>
      <c r="Q8" s="12">
        <v>4</v>
      </c>
      <c r="R8" s="12" t="s">
        <v>15</v>
      </c>
      <c r="S8" s="13">
        <f t="shared" si="0"/>
        <v>0</v>
      </c>
      <c r="T8" s="13">
        <f t="shared" si="1"/>
        <v>109500000</v>
      </c>
      <c r="U8" s="13">
        <f t="shared" si="2"/>
        <v>252000000</v>
      </c>
      <c r="V8" s="13">
        <f t="shared" si="3"/>
        <v>1248180000</v>
      </c>
      <c r="W8" s="13">
        <f t="shared" si="4"/>
        <v>350980000</v>
      </c>
      <c r="X8" s="13">
        <f t="shared" si="5"/>
        <v>0</v>
      </c>
      <c r="Y8" s="13">
        <f t="shared" si="6"/>
        <v>840000</v>
      </c>
      <c r="Z8" s="13">
        <f t="shared" si="7"/>
        <v>0</v>
      </c>
      <c r="AA8" s="13">
        <f t="shared" si="8"/>
        <v>94659237.399999991</v>
      </c>
      <c r="AB8" s="13">
        <f t="shared" si="9"/>
        <v>0</v>
      </c>
      <c r="AC8" s="13">
        <f t="shared" si="10"/>
        <v>40233900</v>
      </c>
      <c r="AD8" s="25">
        <f t="shared" si="11"/>
        <v>2096393137.4000001</v>
      </c>
      <c r="AE8" s="13">
        <v>1300000000</v>
      </c>
      <c r="AF8" s="26">
        <f t="shared" si="12"/>
        <v>796393137.4000001</v>
      </c>
    </row>
    <row r="9" spans="1:32" x14ac:dyDescent="0.25">
      <c r="A9" s="16">
        <v>5</v>
      </c>
      <c r="B9" s="16" t="s">
        <v>16</v>
      </c>
      <c r="C9" s="17">
        <v>3305</v>
      </c>
      <c r="D9" s="17">
        <v>936</v>
      </c>
      <c r="E9" s="17">
        <v>1500</v>
      </c>
      <c r="F9" s="17">
        <v>30910</v>
      </c>
      <c r="G9" s="17">
        <v>5600</v>
      </c>
      <c r="H9" s="17"/>
      <c r="I9" s="17"/>
      <c r="J9" s="17"/>
      <c r="K9" s="17"/>
      <c r="L9" s="18"/>
      <c r="M9" s="17">
        <v>818</v>
      </c>
      <c r="N9" s="18">
        <v>93500000</v>
      </c>
      <c r="O9" s="17"/>
      <c r="P9" s="18"/>
      <c r="Q9" s="12">
        <v>5</v>
      </c>
      <c r="R9" s="12" t="s">
        <v>16</v>
      </c>
      <c r="S9" s="13">
        <f t="shared" si="0"/>
        <v>1322000000</v>
      </c>
      <c r="T9" s="13">
        <f t="shared" si="1"/>
        <v>468000000</v>
      </c>
      <c r="U9" s="13">
        <f t="shared" si="2"/>
        <v>600000000</v>
      </c>
      <c r="V9" s="13">
        <f t="shared" si="3"/>
        <v>927300000</v>
      </c>
      <c r="W9" s="13">
        <f t="shared" si="4"/>
        <v>784000000</v>
      </c>
      <c r="X9" s="13">
        <f t="shared" si="5"/>
        <v>0</v>
      </c>
      <c r="Y9" s="13">
        <f t="shared" si="6"/>
        <v>0</v>
      </c>
      <c r="Z9" s="13">
        <f t="shared" si="7"/>
        <v>0</v>
      </c>
      <c r="AA9" s="13">
        <f t="shared" si="8"/>
        <v>0</v>
      </c>
      <c r="AB9" s="13">
        <f t="shared" si="9"/>
        <v>130899999.99999999</v>
      </c>
      <c r="AC9" s="13">
        <f t="shared" si="10"/>
        <v>0</v>
      </c>
      <c r="AD9" s="25">
        <f t="shared" si="11"/>
        <v>4232200000</v>
      </c>
      <c r="AE9" s="13">
        <v>900000000</v>
      </c>
      <c r="AF9" s="26">
        <f t="shared" si="12"/>
        <v>3332200000</v>
      </c>
    </row>
    <row r="10" spans="1:32" ht="16.5" x14ac:dyDescent="0.3">
      <c r="A10" s="16">
        <v>6</v>
      </c>
      <c r="B10" s="16" t="s">
        <v>17</v>
      </c>
      <c r="C10" s="17"/>
      <c r="D10" s="17">
        <v>783</v>
      </c>
      <c r="E10" s="17">
        <v>1009</v>
      </c>
      <c r="F10" s="17">
        <v>22408</v>
      </c>
      <c r="G10" s="17">
        <v>1700</v>
      </c>
      <c r="H10" s="17"/>
      <c r="I10" s="17">
        <v>1200</v>
      </c>
      <c r="J10" s="17">
        <v>10</v>
      </c>
      <c r="K10" s="17"/>
      <c r="L10" s="18"/>
      <c r="M10" s="10">
        <v>635</v>
      </c>
      <c r="N10" s="18">
        <v>238600000</v>
      </c>
      <c r="O10" s="17"/>
      <c r="P10" s="18"/>
      <c r="Q10" s="12">
        <v>6</v>
      </c>
      <c r="R10" s="12" t="s">
        <v>17</v>
      </c>
      <c r="S10" s="13">
        <f t="shared" si="0"/>
        <v>0</v>
      </c>
      <c r="T10" s="13">
        <f t="shared" si="1"/>
        <v>391500000</v>
      </c>
      <c r="U10" s="13">
        <f t="shared" si="2"/>
        <v>403600000</v>
      </c>
      <c r="V10" s="13">
        <f t="shared" si="3"/>
        <v>672240000</v>
      </c>
      <c r="W10" s="13">
        <f t="shared" si="4"/>
        <v>238000000</v>
      </c>
      <c r="X10" s="13">
        <f t="shared" si="5"/>
        <v>0</v>
      </c>
      <c r="Y10" s="13">
        <f t="shared" si="6"/>
        <v>144000000</v>
      </c>
      <c r="Z10" s="13">
        <f t="shared" si="7"/>
        <v>100000000</v>
      </c>
      <c r="AA10" s="13">
        <f t="shared" si="8"/>
        <v>0</v>
      </c>
      <c r="AB10" s="13">
        <f t="shared" si="9"/>
        <v>334040000</v>
      </c>
      <c r="AC10" s="13">
        <f t="shared" si="10"/>
        <v>0</v>
      </c>
      <c r="AD10" s="25">
        <f t="shared" si="11"/>
        <v>2283380000</v>
      </c>
      <c r="AE10" s="13">
        <v>900000000</v>
      </c>
      <c r="AF10" s="26">
        <f t="shared" si="12"/>
        <v>1383380000</v>
      </c>
    </row>
    <row r="11" spans="1:32" x14ac:dyDescent="0.25">
      <c r="A11" s="16">
        <v>7</v>
      </c>
      <c r="B11" s="16" t="s">
        <v>18</v>
      </c>
      <c r="C11" s="17">
        <v>0</v>
      </c>
      <c r="D11" s="17">
        <v>997</v>
      </c>
      <c r="E11" s="17">
        <v>314</v>
      </c>
      <c r="F11" s="17">
        <v>3828</v>
      </c>
      <c r="G11" s="17">
        <v>1380</v>
      </c>
      <c r="H11" s="17">
        <v>0</v>
      </c>
      <c r="I11" s="17">
        <v>2011</v>
      </c>
      <c r="J11" s="17">
        <v>0</v>
      </c>
      <c r="K11" s="17">
        <v>0</v>
      </c>
      <c r="L11" s="18"/>
      <c r="M11" s="19">
        <v>627</v>
      </c>
      <c r="N11" s="18">
        <v>114000000</v>
      </c>
      <c r="O11" s="17">
        <v>0</v>
      </c>
      <c r="P11" s="18"/>
      <c r="Q11" s="12">
        <v>7</v>
      </c>
      <c r="R11" s="12" t="s">
        <v>18</v>
      </c>
      <c r="S11" s="13">
        <f t="shared" si="0"/>
        <v>0</v>
      </c>
      <c r="T11" s="13">
        <f t="shared" si="1"/>
        <v>498500000</v>
      </c>
      <c r="U11" s="13">
        <f t="shared" si="2"/>
        <v>125600000</v>
      </c>
      <c r="V11" s="13">
        <f t="shared" si="3"/>
        <v>114840000</v>
      </c>
      <c r="W11" s="13">
        <f t="shared" si="4"/>
        <v>193200000</v>
      </c>
      <c r="X11" s="13">
        <f t="shared" si="5"/>
        <v>0</v>
      </c>
      <c r="Y11" s="13">
        <f t="shared" si="6"/>
        <v>241320000</v>
      </c>
      <c r="Z11" s="13">
        <f t="shared" si="7"/>
        <v>0</v>
      </c>
      <c r="AA11" s="13">
        <f t="shared" si="8"/>
        <v>0</v>
      </c>
      <c r="AB11" s="13">
        <f t="shared" si="9"/>
        <v>159600000</v>
      </c>
      <c r="AC11" s="13">
        <f t="shared" si="10"/>
        <v>0</v>
      </c>
      <c r="AD11" s="25">
        <f t="shared" si="11"/>
        <v>1333060000</v>
      </c>
      <c r="AE11" s="13">
        <v>1100000000</v>
      </c>
      <c r="AF11" s="26">
        <f t="shared" si="12"/>
        <v>233060000</v>
      </c>
    </row>
    <row r="12" spans="1:32" x14ac:dyDescent="0.25">
      <c r="A12" s="16">
        <v>8</v>
      </c>
      <c r="B12" s="16" t="s">
        <v>19</v>
      </c>
      <c r="C12" s="17"/>
      <c r="D12" s="17"/>
      <c r="E12" s="17"/>
      <c r="F12" s="17">
        <v>12936</v>
      </c>
      <c r="G12" s="17">
        <v>3236</v>
      </c>
      <c r="H12" s="17"/>
      <c r="I12" s="17">
        <v>648</v>
      </c>
      <c r="J12" s="17"/>
      <c r="K12" s="17"/>
      <c r="L12" s="18"/>
      <c r="M12" s="17">
        <v>2503</v>
      </c>
      <c r="N12" s="18">
        <v>500000000</v>
      </c>
      <c r="O12" s="17"/>
      <c r="P12" s="18"/>
      <c r="Q12" s="12">
        <v>8</v>
      </c>
      <c r="R12" s="12" t="s">
        <v>19</v>
      </c>
      <c r="S12" s="13">
        <f t="shared" si="0"/>
        <v>0</v>
      </c>
      <c r="T12" s="13">
        <f t="shared" si="1"/>
        <v>0</v>
      </c>
      <c r="U12" s="13">
        <f t="shared" si="2"/>
        <v>0</v>
      </c>
      <c r="V12" s="13">
        <f t="shared" si="3"/>
        <v>388080000</v>
      </c>
      <c r="W12" s="13">
        <f t="shared" si="4"/>
        <v>453040000</v>
      </c>
      <c r="X12" s="13">
        <f t="shared" si="5"/>
        <v>0</v>
      </c>
      <c r="Y12" s="13">
        <f t="shared" si="6"/>
        <v>77760000</v>
      </c>
      <c r="Z12" s="13">
        <f t="shared" si="7"/>
        <v>0</v>
      </c>
      <c r="AA12" s="13">
        <f t="shared" si="8"/>
        <v>0</v>
      </c>
      <c r="AB12" s="13">
        <f t="shared" si="9"/>
        <v>700000000</v>
      </c>
      <c r="AC12" s="13">
        <f t="shared" si="10"/>
        <v>0</v>
      </c>
      <c r="AD12" s="25">
        <f t="shared" si="11"/>
        <v>1618880000</v>
      </c>
      <c r="AE12" s="13">
        <v>700000000</v>
      </c>
      <c r="AF12" s="26">
        <f t="shared" si="12"/>
        <v>918880000</v>
      </c>
    </row>
    <row r="13" spans="1:32" x14ac:dyDescent="0.25">
      <c r="A13" s="16">
        <v>9</v>
      </c>
      <c r="B13" s="16" t="s">
        <v>20</v>
      </c>
      <c r="C13" s="17">
        <v>500</v>
      </c>
      <c r="D13" s="17">
        <v>539</v>
      </c>
      <c r="E13" s="17"/>
      <c r="F13" s="17">
        <v>8350</v>
      </c>
      <c r="G13" s="17">
        <v>542</v>
      </c>
      <c r="H13" s="17">
        <v>232</v>
      </c>
      <c r="I13" s="17">
        <v>58</v>
      </c>
      <c r="J13" s="17"/>
      <c r="K13" s="17"/>
      <c r="L13" s="18"/>
      <c r="M13" s="17">
        <v>179</v>
      </c>
      <c r="N13" s="18">
        <v>40000000</v>
      </c>
      <c r="O13" s="17">
        <v>30</v>
      </c>
      <c r="P13" s="18">
        <v>6800000</v>
      </c>
      <c r="Q13" s="12">
        <v>9</v>
      </c>
      <c r="R13" s="12" t="s">
        <v>20</v>
      </c>
      <c r="S13" s="13">
        <f t="shared" si="0"/>
        <v>200000000</v>
      </c>
      <c r="T13" s="13">
        <f t="shared" si="1"/>
        <v>269500000</v>
      </c>
      <c r="U13" s="13">
        <f t="shared" si="2"/>
        <v>0</v>
      </c>
      <c r="V13" s="13">
        <f t="shared" si="3"/>
        <v>250500000</v>
      </c>
      <c r="W13" s="13">
        <f t="shared" si="4"/>
        <v>75880000</v>
      </c>
      <c r="X13" s="13">
        <f t="shared" si="5"/>
        <v>39440000</v>
      </c>
      <c r="Y13" s="13">
        <f t="shared" si="6"/>
        <v>6960000</v>
      </c>
      <c r="Z13" s="13">
        <f t="shared" si="7"/>
        <v>0</v>
      </c>
      <c r="AA13" s="13">
        <f t="shared" si="8"/>
        <v>0</v>
      </c>
      <c r="AB13" s="13">
        <f t="shared" si="9"/>
        <v>56000000</v>
      </c>
      <c r="AC13" s="13">
        <f t="shared" si="10"/>
        <v>9520000</v>
      </c>
      <c r="AD13" s="25">
        <f t="shared" si="11"/>
        <v>907800000</v>
      </c>
      <c r="AE13" s="13">
        <v>900000000</v>
      </c>
      <c r="AF13" s="26">
        <f t="shared" si="12"/>
        <v>7800000</v>
      </c>
    </row>
    <row r="14" spans="1:32" x14ac:dyDescent="0.25">
      <c r="A14" s="16">
        <v>10</v>
      </c>
      <c r="B14" s="16" t="s">
        <v>21</v>
      </c>
      <c r="C14" s="17">
        <v>1658</v>
      </c>
      <c r="D14" s="17">
        <v>1303</v>
      </c>
      <c r="E14" s="17">
        <v>968</v>
      </c>
      <c r="F14" s="17">
        <v>32859</v>
      </c>
      <c r="G14" s="17">
        <v>2730</v>
      </c>
      <c r="H14" s="17"/>
      <c r="I14" s="17">
        <v>910</v>
      </c>
      <c r="J14" s="17"/>
      <c r="K14" s="17"/>
      <c r="L14" s="18"/>
      <c r="M14" s="17">
        <v>1809</v>
      </c>
      <c r="N14" s="18">
        <v>345100000</v>
      </c>
      <c r="O14" s="17"/>
      <c r="P14" s="18"/>
      <c r="Q14" s="12">
        <v>10</v>
      </c>
      <c r="R14" s="12" t="s">
        <v>21</v>
      </c>
      <c r="S14" s="13">
        <f t="shared" si="0"/>
        <v>663200000</v>
      </c>
      <c r="T14" s="13">
        <f t="shared" si="1"/>
        <v>651500000</v>
      </c>
      <c r="U14" s="13">
        <f t="shared" si="2"/>
        <v>387200000</v>
      </c>
      <c r="V14" s="13">
        <f t="shared" si="3"/>
        <v>985770000</v>
      </c>
      <c r="W14" s="13">
        <f t="shared" si="4"/>
        <v>382200000</v>
      </c>
      <c r="X14" s="13">
        <f t="shared" si="5"/>
        <v>0</v>
      </c>
      <c r="Y14" s="13">
        <f t="shared" si="6"/>
        <v>109200000</v>
      </c>
      <c r="Z14" s="13">
        <f t="shared" si="7"/>
        <v>0</v>
      </c>
      <c r="AA14" s="13">
        <f t="shared" si="8"/>
        <v>0</v>
      </c>
      <c r="AB14" s="13">
        <f t="shared" si="9"/>
        <v>483139999.99999994</v>
      </c>
      <c r="AC14" s="13">
        <f t="shared" si="10"/>
        <v>0</v>
      </c>
      <c r="AD14" s="25">
        <f t="shared" si="11"/>
        <v>3662210000</v>
      </c>
      <c r="AE14" s="13">
        <v>1100000000</v>
      </c>
      <c r="AF14" s="26">
        <f t="shared" si="12"/>
        <v>2562210000</v>
      </c>
    </row>
    <row r="15" spans="1:32" x14ac:dyDescent="0.25">
      <c r="A15" s="16">
        <v>11</v>
      </c>
      <c r="B15" s="16" t="s">
        <v>22</v>
      </c>
      <c r="C15" s="17"/>
      <c r="D15" s="17">
        <v>1386</v>
      </c>
      <c r="E15" s="17"/>
      <c r="F15" s="17"/>
      <c r="G15" s="17">
        <v>967</v>
      </c>
      <c r="H15" s="17"/>
      <c r="I15" s="17"/>
      <c r="J15" s="17"/>
      <c r="K15" s="17"/>
      <c r="L15" s="18"/>
      <c r="M15" s="17">
        <v>0</v>
      </c>
      <c r="N15" s="18">
        <v>0</v>
      </c>
      <c r="O15" s="17"/>
      <c r="P15" s="18"/>
      <c r="Q15" s="12">
        <v>11</v>
      </c>
      <c r="R15" s="12" t="s">
        <v>22</v>
      </c>
      <c r="S15" s="13">
        <f t="shared" si="0"/>
        <v>0</v>
      </c>
      <c r="T15" s="13">
        <f t="shared" si="1"/>
        <v>693000000</v>
      </c>
      <c r="U15" s="13">
        <f t="shared" si="2"/>
        <v>0</v>
      </c>
      <c r="V15" s="13">
        <f t="shared" si="3"/>
        <v>0</v>
      </c>
      <c r="W15" s="13">
        <f t="shared" si="4"/>
        <v>135380000</v>
      </c>
      <c r="X15" s="13">
        <f t="shared" si="5"/>
        <v>0</v>
      </c>
      <c r="Y15" s="13">
        <f t="shared" si="6"/>
        <v>0</v>
      </c>
      <c r="Z15" s="13">
        <f t="shared" si="7"/>
        <v>0</v>
      </c>
      <c r="AA15" s="13">
        <f t="shared" si="8"/>
        <v>0</v>
      </c>
      <c r="AB15" s="13">
        <f t="shared" si="9"/>
        <v>0</v>
      </c>
      <c r="AC15" s="13">
        <f t="shared" si="10"/>
        <v>0</v>
      </c>
      <c r="AD15" s="25">
        <f t="shared" si="11"/>
        <v>828380000</v>
      </c>
      <c r="AE15" s="13">
        <v>900000000</v>
      </c>
      <c r="AF15" s="26">
        <f t="shared" si="12"/>
        <v>-71620000</v>
      </c>
    </row>
    <row r="16" spans="1:32" x14ac:dyDescent="0.25">
      <c r="A16" s="16">
        <v>12</v>
      </c>
      <c r="B16" s="16" t="s">
        <v>23</v>
      </c>
      <c r="C16" s="17">
        <v>139</v>
      </c>
      <c r="D16" s="17">
        <v>571</v>
      </c>
      <c r="E16" s="17">
        <v>162</v>
      </c>
      <c r="F16" s="17">
        <v>16000</v>
      </c>
      <c r="G16" s="17">
        <v>585</v>
      </c>
      <c r="H16" s="17">
        <v>516</v>
      </c>
      <c r="I16" s="17">
        <v>731</v>
      </c>
      <c r="J16" s="17">
        <v>8</v>
      </c>
      <c r="K16" s="17">
        <v>29</v>
      </c>
      <c r="L16" s="18">
        <v>7776957.0800000001</v>
      </c>
      <c r="M16" s="19">
        <v>323</v>
      </c>
      <c r="N16" s="18">
        <v>106530000</v>
      </c>
      <c r="O16" s="17">
        <v>142</v>
      </c>
      <c r="P16" s="18">
        <v>57400000</v>
      </c>
      <c r="Q16" s="12">
        <v>12</v>
      </c>
      <c r="R16" s="12" t="s">
        <v>23</v>
      </c>
      <c r="S16" s="13">
        <f t="shared" si="0"/>
        <v>55600000</v>
      </c>
      <c r="T16" s="13">
        <f t="shared" si="1"/>
        <v>285500000</v>
      </c>
      <c r="U16" s="13">
        <f t="shared" si="2"/>
        <v>64800000</v>
      </c>
      <c r="V16" s="13">
        <f t="shared" si="3"/>
        <v>480000000</v>
      </c>
      <c r="W16" s="13">
        <f t="shared" si="4"/>
        <v>81900000</v>
      </c>
      <c r="X16" s="13">
        <f t="shared" si="5"/>
        <v>87720000</v>
      </c>
      <c r="Y16" s="13">
        <f t="shared" si="6"/>
        <v>87720000</v>
      </c>
      <c r="Z16" s="13">
        <f t="shared" si="7"/>
        <v>80000000</v>
      </c>
      <c r="AA16" s="13">
        <f t="shared" si="8"/>
        <v>10887739.911999999</v>
      </c>
      <c r="AB16" s="13">
        <f t="shared" si="9"/>
        <v>149142000</v>
      </c>
      <c r="AC16" s="13">
        <f t="shared" si="10"/>
        <v>80360000</v>
      </c>
      <c r="AD16" s="25">
        <f t="shared" si="11"/>
        <v>1463629739.9119999</v>
      </c>
      <c r="AE16" s="13">
        <v>900000000</v>
      </c>
      <c r="AF16" s="26">
        <f t="shared" si="12"/>
        <v>563629739.91199994</v>
      </c>
    </row>
    <row r="17" spans="1:32" x14ac:dyDescent="0.25">
      <c r="A17" s="16">
        <v>13</v>
      </c>
      <c r="B17" s="16" t="s">
        <v>24</v>
      </c>
      <c r="C17" s="17">
        <v>1950</v>
      </c>
      <c r="D17" s="17">
        <v>1326</v>
      </c>
      <c r="E17" s="17">
        <v>250</v>
      </c>
      <c r="F17" s="17">
        <v>39361</v>
      </c>
      <c r="G17" s="17">
        <v>1603</v>
      </c>
      <c r="H17" s="17">
        <v>700</v>
      </c>
      <c r="I17" s="17">
        <v>596</v>
      </c>
      <c r="J17" s="17">
        <v>2</v>
      </c>
      <c r="K17" s="17">
        <v>29</v>
      </c>
      <c r="L17" s="18">
        <v>22783446</v>
      </c>
      <c r="M17" s="17">
        <v>15</v>
      </c>
      <c r="N17" s="18">
        <v>7500000</v>
      </c>
      <c r="O17" s="17">
        <v>80</v>
      </c>
      <c r="P17" s="18">
        <v>11393375</v>
      </c>
      <c r="Q17" s="12">
        <v>13</v>
      </c>
      <c r="R17" s="12" t="s">
        <v>24</v>
      </c>
      <c r="S17" s="13">
        <f t="shared" si="0"/>
        <v>780000000</v>
      </c>
      <c r="T17" s="13">
        <f t="shared" si="1"/>
        <v>663000000</v>
      </c>
      <c r="U17" s="13">
        <f t="shared" si="2"/>
        <v>100000000</v>
      </c>
      <c r="V17" s="13">
        <f t="shared" si="3"/>
        <v>1180830000</v>
      </c>
      <c r="W17" s="13">
        <f t="shared" si="4"/>
        <v>224420000</v>
      </c>
      <c r="X17" s="13">
        <f t="shared" si="5"/>
        <v>119000000</v>
      </c>
      <c r="Y17" s="13">
        <f t="shared" si="6"/>
        <v>71520000</v>
      </c>
      <c r="Z17" s="13">
        <f t="shared" si="7"/>
        <v>20000000</v>
      </c>
      <c r="AA17" s="13">
        <f t="shared" si="8"/>
        <v>31896824.399999999</v>
      </c>
      <c r="AB17" s="13">
        <f t="shared" si="9"/>
        <v>10500000</v>
      </c>
      <c r="AC17" s="13">
        <f t="shared" si="10"/>
        <v>15950724.999999998</v>
      </c>
      <c r="AD17" s="25">
        <f t="shared" si="11"/>
        <v>3217117549.4000001</v>
      </c>
      <c r="AE17" s="13">
        <v>1300000000</v>
      </c>
      <c r="AF17" s="26">
        <f t="shared" si="12"/>
        <v>1917117549.4000001</v>
      </c>
    </row>
    <row r="18" spans="1:32" x14ac:dyDescent="0.25">
      <c r="A18" s="16">
        <v>14</v>
      </c>
      <c r="B18" s="16" t="s">
        <v>25</v>
      </c>
      <c r="C18" s="17"/>
      <c r="D18" s="17"/>
      <c r="E18" s="17"/>
      <c r="F18" s="17"/>
      <c r="G18" s="17">
        <v>628</v>
      </c>
      <c r="H18" s="17"/>
      <c r="I18" s="17">
        <v>546</v>
      </c>
      <c r="J18" s="17"/>
      <c r="K18" s="17"/>
      <c r="L18" s="18"/>
      <c r="M18" s="17"/>
      <c r="N18" s="18"/>
      <c r="O18" s="17"/>
      <c r="P18" s="18"/>
      <c r="Q18" s="12">
        <v>14</v>
      </c>
      <c r="R18" s="12" t="s">
        <v>25</v>
      </c>
      <c r="S18" s="13">
        <f t="shared" si="0"/>
        <v>0</v>
      </c>
      <c r="T18" s="13">
        <f t="shared" si="1"/>
        <v>0</v>
      </c>
      <c r="U18" s="13">
        <f t="shared" si="2"/>
        <v>0</v>
      </c>
      <c r="V18" s="13">
        <f t="shared" si="3"/>
        <v>0</v>
      </c>
      <c r="W18" s="13">
        <f t="shared" si="4"/>
        <v>87920000</v>
      </c>
      <c r="X18" s="13">
        <f t="shared" si="5"/>
        <v>0</v>
      </c>
      <c r="Y18" s="13">
        <f t="shared" si="6"/>
        <v>65520000</v>
      </c>
      <c r="Z18" s="13">
        <f t="shared" si="7"/>
        <v>0</v>
      </c>
      <c r="AA18" s="13">
        <f t="shared" si="8"/>
        <v>0</v>
      </c>
      <c r="AB18" s="13">
        <f t="shared" si="9"/>
        <v>0</v>
      </c>
      <c r="AC18" s="13">
        <f t="shared" si="10"/>
        <v>0</v>
      </c>
      <c r="AD18" s="25">
        <f t="shared" si="11"/>
        <v>153440000</v>
      </c>
      <c r="AE18" s="13">
        <v>500000000</v>
      </c>
      <c r="AF18" s="26">
        <f>SUM(AD18-AE18)</f>
        <v>-346560000</v>
      </c>
    </row>
    <row r="19" spans="1:32" x14ac:dyDescent="0.25">
      <c r="A19" s="16">
        <v>15</v>
      </c>
      <c r="B19" s="16" t="s">
        <v>26</v>
      </c>
      <c r="C19" s="17"/>
      <c r="D19" s="17">
        <v>3054</v>
      </c>
      <c r="E19" s="17">
        <v>1999</v>
      </c>
      <c r="F19" s="17">
        <v>10896</v>
      </c>
      <c r="G19" s="17">
        <v>758</v>
      </c>
      <c r="H19" s="17">
        <v>837</v>
      </c>
      <c r="I19" s="17">
        <v>1404</v>
      </c>
      <c r="J19" s="17">
        <v>11</v>
      </c>
      <c r="K19" s="17"/>
      <c r="L19" s="18"/>
      <c r="M19" s="17">
        <v>1250</v>
      </c>
      <c r="N19" s="18">
        <v>87500000</v>
      </c>
      <c r="O19" s="17">
        <v>250</v>
      </c>
      <c r="P19" s="18">
        <v>64876250</v>
      </c>
      <c r="Q19" s="12">
        <v>15</v>
      </c>
      <c r="R19" s="12" t="s">
        <v>26</v>
      </c>
      <c r="S19" s="13">
        <f t="shared" si="0"/>
        <v>0</v>
      </c>
      <c r="T19" s="13">
        <f t="shared" si="1"/>
        <v>1527000000</v>
      </c>
      <c r="U19" s="13">
        <f t="shared" si="2"/>
        <v>799600000</v>
      </c>
      <c r="V19" s="13">
        <f t="shared" si="3"/>
        <v>326880000</v>
      </c>
      <c r="W19" s="13">
        <f t="shared" si="4"/>
        <v>106120000</v>
      </c>
      <c r="X19" s="13">
        <f t="shared" si="5"/>
        <v>142290000</v>
      </c>
      <c r="Y19" s="13">
        <f t="shared" si="6"/>
        <v>168480000</v>
      </c>
      <c r="Z19" s="13">
        <f t="shared" si="7"/>
        <v>110000000</v>
      </c>
      <c r="AA19" s="13">
        <f t="shared" si="8"/>
        <v>0</v>
      </c>
      <c r="AB19" s="13">
        <f t="shared" si="9"/>
        <v>122499999.99999999</v>
      </c>
      <c r="AC19" s="13">
        <f t="shared" si="10"/>
        <v>90826750</v>
      </c>
      <c r="AD19" s="25">
        <f t="shared" si="11"/>
        <v>3393696750</v>
      </c>
      <c r="AE19" s="13">
        <v>1100000000</v>
      </c>
      <c r="AF19" s="26">
        <f t="shared" si="12"/>
        <v>2293696750</v>
      </c>
    </row>
    <row r="20" spans="1:32" x14ac:dyDescent="0.25">
      <c r="A20" s="16">
        <v>16</v>
      </c>
      <c r="B20" s="16" t="s">
        <v>27</v>
      </c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19"/>
      <c r="N20" s="18"/>
      <c r="O20" s="17"/>
      <c r="P20" s="18"/>
      <c r="Q20" s="12">
        <v>16</v>
      </c>
      <c r="R20" s="12" t="s">
        <v>27</v>
      </c>
      <c r="S20" s="13">
        <f t="shared" si="0"/>
        <v>0</v>
      </c>
      <c r="T20" s="13">
        <f t="shared" si="1"/>
        <v>0</v>
      </c>
      <c r="U20" s="13">
        <f t="shared" si="2"/>
        <v>0</v>
      </c>
      <c r="V20" s="13">
        <f t="shared" si="3"/>
        <v>0</v>
      </c>
      <c r="W20" s="13">
        <f t="shared" si="4"/>
        <v>0</v>
      </c>
      <c r="X20" s="13">
        <f t="shared" si="5"/>
        <v>0</v>
      </c>
      <c r="Y20" s="13">
        <f t="shared" si="6"/>
        <v>0</v>
      </c>
      <c r="Z20" s="13">
        <f t="shared" si="7"/>
        <v>0</v>
      </c>
      <c r="AA20" s="13">
        <f t="shared" si="8"/>
        <v>0</v>
      </c>
      <c r="AB20" s="13">
        <f t="shared" si="9"/>
        <v>0</v>
      </c>
      <c r="AC20" s="13">
        <f t="shared" si="10"/>
        <v>0</v>
      </c>
      <c r="AD20" s="25">
        <f t="shared" si="11"/>
        <v>0</v>
      </c>
      <c r="AE20" s="13">
        <v>900000000</v>
      </c>
      <c r="AF20" s="26">
        <f t="shared" si="12"/>
        <v>-900000000</v>
      </c>
    </row>
    <row r="21" spans="1:32" x14ac:dyDescent="0.25">
      <c r="A21" s="16">
        <v>17</v>
      </c>
      <c r="B21" s="16" t="s">
        <v>28</v>
      </c>
      <c r="C21" s="17">
        <v>0</v>
      </c>
      <c r="D21" s="17"/>
      <c r="E21" s="17">
        <v>2073</v>
      </c>
      <c r="F21" s="17"/>
      <c r="G21" s="17">
        <v>3040</v>
      </c>
      <c r="H21" s="17">
        <v>7800</v>
      </c>
      <c r="I21" s="17"/>
      <c r="J21" s="17"/>
      <c r="K21" s="17"/>
      <c r="L21" s="18"/>
      <c r="M21" s="19">
        <v>435</v>
      </c>
      <c r="N21" s="18">
        <v>45900000</v>
      </c>
      <c r="O21" s="17"/>
      <c r="P21" s="18"/>
      <c r="Q21" s="12">
        <v>17</v>
      </c>
      <c r="R21" s="12" t="s">
        <v>28</v>
      </c>
      <c r="S21" s="13">
        <f t="shared" si="0"/>
        <v>0</v>
      </c>
      <c r="T21" s="13">
        <f t="shared" si="1"/>
        <v>0</v>
      </c>
      <c r="U21" s="13">
        <f t="shared" si="2"/>
        <v>829200000</v>
      </c>
      <c r="V21" s="13">
        <f t="shared" si="3"/>
        <v>0</v>
      </c>
      <c r="W21" s="13">
        <f t="shared" si="4"/>
        <v>425600000</v>
      </c>
      <c r="X21" s="13">
        <f t="shared" si="5"/>
        <v>1326000000</v>
      </c>
      <c r="Y21" s="13">
        <f t="shared" si="6"/>
        <v>0</v>
      </c>
      <c r="Z21" s="13">
        <f t="shared" si="7"/>
        <v>0</v>
      </c>
      <c r="AA21" s="13">
        <f t="shared" si="8"/>
        <v>0</v>
      </c>
      <c r="AB21" s="13">
        <f t="shared" si="9"/>
        <v>64259999.999999993</v>
      </c>
      <c r="AC21" s="13">
        <f t="shared" si="10"/>
        <v>0</v>
      </c>
      <c r="AD21" s="25">
        <f t="shared" si="11"/>
        <v>2645060000</v>
      </c>
      <c r="AE21" s="13">
        <v>700000000</v>
      </c>
      <c r="AF21" s="26">
        <f t="shared" si="12"/>
        <v>1945060000</v>
      </c>
    </row>
    <row r="22" spans="1:32" x14ac:dyDescent="0.25">
      <c r="A22" s="16">
        <v>18</v>
      </c>
      <c r="B22" s="16" t="s">
        <v>29</v>
      </c>
      <c r="C22" s="17">
        <v>0</v>
      </c>
      <c r="D22" s="17">
        <v>1537</v>
      </c>
      <c r="E22" s="17"/>
      <c r="F22" s="17">
        <v>13373</v>
      </c>
      <c r="G22" s="17">
        <v>1710</v>
      </c>
      <c r="H22" s="17">
        <v>0</v>
      </c>
      <c r="I22" s="17">
        <v>2628</v>
      </c>
      <c r="J22" s="17"/>
      <c r="K22" s="17">
        <v>123</v>
      </c>
      <c r="L22" s="18">
        <v>36718373</v>
      </c>
      <c r="M22" s="17"/>
      <c r="N22" s="18"/>
      <c r="O22" s="17">
        <v>102</v>
      </c>
      <c r="P22" s="18">
        <v>32303000</v>
      </c>
      <c r="Q22" s="12">
        <v>18</v>
      </c>
      <c r="R22" s="12" t="s">
        <v>29</v>
      </c>
      <c r="S22" s="13">
        <f t="shared" si="0"/>
        <v>0</v>
      </c>
      <c r="T22" s="13">
        <f t="shared" si="1"/>
        <v>768500000</v>
      </c>
      <c r="U22" s="13">
        <f t="shared" si="2"/>
        <v>0</v>
      </c>
      <c r="V22" s="13">
        <f t="shared" si="3"/>
        <v>401190000</v>
      </c>
      <c r="W22" s="13">
        <f t="shared" si="4"/>
        <v>239400000</v>
      </c>
      <c r="X22" s="13">
        <f t="shared" si="5"/>
        <v>0</v>
      </c>
      <c r="Y22" s="13">
        <f t="shared" si="6"/>
        <v>315360000</v>
      </c>
      <c r="Z22" s="13">
        <f t="shared" si="7"/>
        <v>0</v>
      </c>
      <c r="AA22" s="13">
        <f t="shared" si="8"/>
        <v>51405722.199999996</v>
      </c>
      <c r="AB22" s="13">
        <f t="shared" si="9"/>
        <v>0</v>
      </c>
      <c r="AC22" s="13">
        <f t="shared" si="10"/>
        <v>45224200</v>
      </c>
      <c r="AD22" s="25">
        <f t="shared" si="11"/>
        <v>1821079922.2</v>
      </c>
      <c r="AE22" s="13">
        <v>900000000</v>
      </c>
      <c r="AF22" s="26">
        <f t="shared" si="12"/>
        <v>921079922.20000005</v>
      </c>
    </row>
    <row r="23" spans="1:32" x14ac:dyDescent="0.25">
      <c r="A23" s="16">
        <v>19</v>
      </c>
      <c r="B23" s="16" t="s">
        <v>30</v>
      </c>
      <c r="C23" s="17"/>
      <c r="D23" s="17"/>
      <c r="E23" s="17"/>
      <c r="F23" s="17"/>
      <c r="G23" s="17">
        <v>988</v>
      </c>
      <c r="H23" s="17">
        <v>7200</v>
      </c>
      <c r="I23" s="17">
        <v>658</v>
      </c>
      <c r="J23" s="17">
        <v>23</v>
      </c>
      <c r="K23" s="17"/>
      <c r="L23" s="18"/>
      <c r="M23" s="17"/>
      <c r="N23" s="18"/>
      <c r="O23" s="17"/>
      <c r="P23" s="18"/>
      <c r="Q23" s="12">
        <v>19</v>
      </c>
      <c r="R23" s="12" t="s">
        <v>30</v>
      </c>
      <c r="S23" s="13">
        <f t="shared" si="0"/>
        <v>0</v>
      </c>
      <c r="T23" s="13">
        <f t="shared" si="1"/>
        <v>0</v>
      </c>
      <c r="U23" s="13">
        <f t="shared" si="2"/>
        <v>0</v>
      </c>
      <c r="V23" s="13">
        <f t="shared" si="3"/>
        <v>0</v>
      </c>
      <c r="W23" s="13">
        <f t="shared" si="4"/>
        <v>138320000</v>
      </c>
      <c r="X23" s="13">
        <f t="shared" si="5"/>
        <v>1224000000</v>
      </c>
      <c r="Y23" s="13">
        <f t="shared" si="6"/>
        <v>78960000</v>
      </c>
      <c r="Z23" s="13">
        <f t="shared" si="7"/>
        <v>230000000</v>
      </c>
      <c r="AA23" s="13">
        <f t="shared" si="8"/>
        <v>0</v>
      </c>
      <c r="AB23" s="13">
        <f t="shared" si="9"/>
        <v>0</v>
      </c>
      <c r="AC23" s="13">
        <f t="shared" si="10"/>
        <v>0</v>
      </c>
      <c r="AD23" s="25">
        <f t="shared" si="11"/>
        <v>1671280000</v>
      </c>
      <c r="AE23" s="13">
        <v>900000000</v>
      </c>
      <c r="AF23" s="26">
        <f t="shared" si="12"/>
        <v>771280000</v>
      </c>
    </row>
    <row r="24" spans="1:32" x14ac:dyDescent="0.25">
      <c r="A24" s="16">
        <v>20</v>
      </c>
      <c r="B24" s="16" t="s">
        <v>31</v>
      </c>
      <c r="C24" s="17"/>
      <c r="D24" s="17"/>
      <c r="E24" s="17">
        <v>1561</v>
      </c>
      <c r="F24" s="17">
        <v>63142</v>
      </c>
      <c r="G24" s="17">
        <v>1650</v>
      </c>
      <c r="H24" s="17"/>
      <c r="I24" s="17">
        <v>1360</v>
      </c>
      <c r="J24" s="17"/>
      <c r="K24" s="17"/>
      <c r="L24" s="18"/>
      <c r="M24" s="19">
        <v>692</v>
      </c>
      <c r="N24" s="18">
        <v>91200000</v>
      </c>
      <c r="O24" s="17"/>
      <c r="P24" s="18"/>
      <c r="Q24" s="12">
        <v>20</v>
      </c>
      <c r="R24" s="12" t="s">
        <v>31</v>
      </c>
      <c r="S24" s="13">
        <f t="shared" si="0"/>
        <v>0</v>
      </c>
      <c r="T24" s="13">
        <f t="shared" si="1"/>
        <v>0</v>
      </c>
      <c r="U24" s="13">
        <f t="shared" si="2"/>
        <v>624400000</v>
      </c>
      <c r="V24" s="13">
        <f t="shared" si="3"/>
        <v>1894260000</v>
      </c>
      <c r="W24" s="13">
        <f t="shared" si="4"/>
        <v>231000000</v>
      </c>
      <c r="X24" s="13">
        <f t="shared" si="5"/>
        <v>0</v>
      </c>
      <c r="Y24" s="13">
        <f t="shared" si="6"/>
        <v>163200000</v>
      </c>
      <c r="Z24" s="13">
        <f t="shared" si="7"/>
        <v>0</v>
      </c>
      <c r="AA24" s="13">
        <f t="shared" si="8"/>
        <v>0</v>
      </c>
      <c r="AB24" s="13">
        <f t="shared" si="9"/>
        <v>127679999.99999999</v>
      </c>
      <c r="AC24" s="13">
        <f t="shared" si="10"/>
        <v>0</v>
      </c>
      <c r="AD24" s="25">
        <f t="shared" si="11"/>
        <v>3040540000</v>
      </c>
      <c r="AE24" s="13">
        <v>1100000000</v>
      </c>
      <c r="AF24" s="26">
        <f t="shared" si="12"/>
        <v>1940540000</v>
      </c>
    </row>
    <row r="25" spans="1:32" x14ac:dyDescent="0.25">
      <c r="A25" s="16">
        <v>21</v>
      </c>
      <c r="B25" s="16" t="s">
        <v>32</v>
      </c>
      <c r="C25" s="17">
        <v>1950</v>
      </c>
      <c r="D25" s="17"/>
      <c r="E25" s="17">
        <v>1051</v>
      </c>
      <c r="F25" s="17">
        <v>19573</v>
      </c>
      <c r="G25" s="17">
        <v>6270</v>
      </c>
      <c r="H25" s="17">
        <v>750</v>
      </c>
      <c r="I25" s="17"/>
      <c r="J25" s="17">
        <v>18</v>
      </c>
      <c r="K25" s="17"/>
      <c r="L25" s="18"/>
      <c r="M25" s="19"/>
      <c r="N25" s="18"/>
      <c r="O25" s="17"/>
      <c r="P25" s="18"/>
      <c r="Q25" s="12">
        <v>21</v>
      </c>
      <c r="R25" s="12" t="s">
        <v>32</v>
      </c>
      <c r="S25" s="13">
        <f t="shared" si="0"/>
        <v>780000000</v>
      </c>
      <c r="T25" s="13">
        <f t="shared" si="1"/>
        <v>0</v>
      </c>
      <c r="U25" s="13">
        <f t="shared" si="2"/>
        <v>420400000</v>
      </c>
      <c r="V25" s="13">
        <f t="shared" si="3"/>
        <v>587190000</v>
      </c>
      <c r="W25" s="13">
        <f t="shared" si="4"/>
        <v>877800000</v>
      </c>
      <c r="X25" s="13">
        <f t="shared" si="5"/>
        <v>127500000</v>
      </c>
      <c r="Y25" s="13">
        <f t="shared" si="6"/>
        <v>0</v>
      </c>
      <c r="Z25" s="13">
        <f t="shared" si="7"/>
        <v>180000000</v>
      </c>
      <c r="AA25" s="13">
        <f t="shared" si="8"/>
        <v>0</v>
      </c>
      <c r="AB25" s="13">
        <f t="shared" si="9"/>
        <v>0</v>
      </c>
      <c r="AC25" s="13">
        <f t="shared" si="10"/>
        <v>0</v>
      </c>
      <c r="AD25" s="25">
        <f t="shared" si="11"/>
        <v>2972890000</v>
      </c>
      <c r="AE25" s="13">
        <v>900000000</v>
      </c>
      <c r="AF25" s="26">
        <f t="shared" si="12"/>
        <v>2072890000</v>
      </c>
    </row>
    <row r="26" spans="1:32" x14ac:dyDescent="0.25">
      <c r="A26" s="16">
        <v>22</v>
      </c>
      <c r="B26" s="16" t="s">
        <v>33</v>
      </c>
      <c r="C26" s="17">
        <v>0</v>
      </c>
      <c r="D26" s="17">
        <v>0</v>
      </c>
      <c r="E26" s="17"/>
      <c r="F26" s="17">
        <v>16552</v>
      </c>
      <c r="G26" s="17">
        <v>1665</v>
      </c>
      <c r="H26" s="17"/>
      <c r="I26" s="17">
        <v>480</v>
      </c>
      <c r="J26" s="17"/>
      <c r="K26" s="17"/>
      <c r="L26" s="18"/>
      <c r="M26" s="17">
        <v>90</v>
      </c>
      <c r="N26" s="18">
        <v>18500000</v>
      </c>
      <c r="O26" s="17"/>
      <c r="P26" s="18"/>
      <c r="Q26" s="12">
        <v>22</v>
      </c>
      <c r="R26" s="12" t="s">
        <v>33</v>
      </c>
      <c r="S26" s="13">
        <f t="shared" si="0"/>
        <v>0</v>
      </c>
      <c r="T26" s="13">
        <f t="shared" si="1"/>
        <v>0</v>
      </c>
      <c r="U26" s="13">
        <f t="shared" si="2"/>
        <v>0</v>
      </c>
      <c r="V26" s="13">
        <f t="shared" si="3"/>
        <v>496560000</v>
      </c>
      <c r="W26" s="13">
        <f t="shared" si="4"/>
        <v>233100000</v>
      </c>
      <c r="X26" s="13">
        <f t="shared" si="5"/>
        <v>0</v>
      </c>
      <c r="Y26" s="13">
        <f t="shared" si="6"/>
        <v>57600000</v>
      </c>
      <c r="Z26" s="13">
        <f t="shared" si="7"/>
        <v>0</v>
      </c>
      <c r="AA26" s="13">
        <f t="shared" si="8"/>
        <v>0</v>
      </c>
      <c r="AB26" s="13">
        <f t="shared" si="9"/>
        <v>25900000</v>
      </c>
      <c r="AC26" s="13">
        <f t="shared" si="10"/>
        <v>0</v>
      </c>
      <c r="AD26" s="25">
        <f t="shared" si="11"/>
        <v>813160000</v>
      </c>
      <c r="AE26" s="13">
        <v>1100000000</v>
      </c>
      <c r="AF26" s="26">
        <f t="shared" si="12"/>
        <v>-286840000</v>
      </c>
    </row>
    <row r="27" spans="1:32" x14ac:dyDescent="0.25">
      <c r="A27" s="16">
        <v>23</v>
      </c>
      <c r="B27" s="16" t="s">
        <v>34</v>
      </c>
      <c r="C27" s="17">
        <v>1690</v>
      </c>
      <c r="D27" s="17">
        <v>1025</v>
      </c>
      <c r="E27" s="17">
        <v>0</v>
      </c>
      <c r="F27" s="17">
        <v>29431</v>
      </c>
      <c r="G27" s="17">
        <v>2906</v>
      </c>
      <c r="H27" s="17">
        <v>0</v>
      </c>
      <c r="I27" s="17">
        <v>900</v>
      </c>
      <c r="J27" s="17">
        <v>0</v>
      </c>
      <c r="K27" s="17">
        <v>0</v>
      </c>
      <c r="L27" s="18"/>
      <c r="M27" s="19">
        <v>679</v>
      </c>
      <c r="N27" s="18">
        <v>178192000</v>
      </c>
      <c r="O27" s="17">
        <v>0</v>
      </c>
      <c r="P27" s="18"/>
      <c r="Q27" s="12">
        <v>23</v>
      </c>
      <c r="R27" s="12" t="s">
        <v>34</v>
      </c>
      <c r="S27" s="13">
        <f t="shared" si="0"/>
        <v>676000000</v>
      </c>
      <c r="T27" s="13">
        <f t="shared" si="1"/>
        <v>512500000</v>
      </c>
      <c r="U27" s="13">
        <f t="shared" si="2"/>
        <v>0</v>
      </c>
      <c r="V27" s="13">
        <f t="shared" si="3"/>
        <v>882930000</v>
      </c>
      <c r="W27" s="13">
        <f t="shared" si="4"/>
        <v>406840000</v>
      </c>
      <c r="X27" s="13">
        <f t="shared" si="5"/>
        <v>0</v>
      </c>
      <c r="Y27" s="13">
        <f t="shared" si="6"/>
        <v>108000000</v>
      </c>
      <c r="Z27" s="13">
        <f t="shared" si="7"/>
        <v>0</v>
      </c>
      <c r="AA27" s="13">
        <f t="shared" si="8"/>
        <v>0</v>
      </c>
      <c r="AB27" s="13">
        <f t="shared" si="9"/>
        <v>249468799.99999997</v>
      </c>
      <c r="AC27" s="13">
        <f t="shared" si="10"/>
        <v>0</v>
      </c>
      <c r="AD27" s="25">
        <f t="shared" si="11"/>
        <v>2835738800</v>
      </c>
      <c r="AE27" s="13">
        <v>900000000</v>
      </c>
      <c r="AF27" s="26">
        <f t="shared" si="12"/>
        <v>1935738800</v>
      </c>
    </row>
    <row r="28" spans="1:32" x14ac:dyDescent="0.25">
      <c r="A28" s="16">
        <v>24</v>
      </c>
      <c r="B28" s="16" t="s">
        <v>35</v>
      </c>
      <c r="C28" s="17">
        <v>2145</v>
      </c>
      <c r="D28" s="17">
        <v>1215</v>
      </c>
      <c r="E28" s="17">
        <v>1911</v>
      </c>
      <c r="F28" s="17"/>
      <c r="G28" s="17">
        <v>2000</v>
      </c>
      <c r="H28" s="17">
        <v>1532</v>
      </c>
      <c r="I28" s="17">
        <v>2025</v>
      </c>
      <c r="J28" s="17">
        <v>20</v>
      </c>
      <c r="K28" s="17">
        <v>37</v>
      </c>
      <c r="L28" s="18">
        <v>13433309.91</v>
      </c>
      <c r="M28" s="17">
        <v>646</v>
      </c>
      <c r="N28" s="18">
        <v>246980373.33000001</v>
      </c>
      <c r="O28" s="17">
        <v>491</v>
      </c>
      <c r="P28" s="18">
        <v>26432916</v>
      </c>
      <c r="Q28" s="12">
        <v>24</v>
      </c>
      <c r="R28" s="12" t="s">
        <v>35</v>
      </c>
      <c r="S28" s="13">
        <f t="shared" si="0"/>
        <v>858000000</v>
      </c>
      <c r="T28" s="13">
        <f t="shared" si="1"/>
        <v>607500000</v>
      </c>
      <c r="U28" s="13">
        <f t="shared" si="2"/>
        <v>764400000</v>
      </c>
      <c r="V28" s="13">
        <f t="shared" si="3"/>
        <v>0</v>
      </c>
      <c r="W28" s="13">
        <f t="shared" si="4"/>
        <v>280000000</v>
      </c>
      <c r="X28" s="13">
        <f t="shared" si="5"/>
        <v>260440000</v>
      </c>
      <c r="Y28" s="13">
        <f t="shared" si="6"/>
        <v>243000000</v>
      </c>
      <c r="Z28" s="13">
        <f t="shared" si="7"/>
        <v>200000000</v>
      </c>
      <c r="AA28" s="13">
        <f t="shared" si="8"/>
        <v>18806633.873999998</v>
      </c>
      <c r="AB28" s="13">
        <f t="shared" si="9"/>
        <v>345772522.662</v>
      </c>
      <c r="AC28" s="13">
        <f t="shared" si="10"/>
        <v>37006082.399999999</v>
      </c>
      <c r="AD28" s="25">
        <f t="shared" si="11"/>
        <v>3614925238.9360003</v>
      </c>
      <c r="AE28" s="13">
        <v>900000000</v>
      </c>
      <c r="AF28" s="26">
        <f t="shared" si="12"/>
        <v>2714925238.9360003</v>
      </c>
    </row>
    <row r="29" spans="1:32" x14ac:dyDescent="0.25">
      <c r="A29" s="16">
        <v>25</v>
      </c>
      <c r="B29" s="16" t="s">
        <v>36</v>
      </c>
      <c r="C29" s="17">
        <v>0</v>
      </c>
      <c r="D29" s="17"/>
      <c r="E29" s="17"/>
      <c r="F29" s="17">
        <v>18786</v>
      </c>
      <c r="G29" s="17">
        <v>2860</v>
      </c>
      <c r="H29" s="17">
        <v>1825</v>
      </c>
      <c r="I29" s="17">
        <v>494</v>
      </c>
      <c r="J29" s="17">
        <v>22</v>
      </c>
      <c r="K29" s="17"/>
      <c r="L29" s="18"/>
      <c r="M29" s="17"/>
      <c r="N29" s="18"/>
      <c r="O29" s="17"/>
      <c r="P29" s="18"/>
      <c r="Q29" s="12">
        <v>25</v>
      </c>
      <c r="R29" s="12" t="s">
        <v>36</v>
      </c>
      <c r="S29" s="13">
        <f t="shared" si="0"/>
        <v>0</v>
      </c>
      <c r="T29" s="13">
        <f t="shared" si="1"/>
        <v>0</v>
      </c>
      <c r="U29" s="13">
        <f t="shared" si="2"/>
        <v>0</v>
      </c>
      <c r="V29" s="13">
        <f t="shared" si="3"/>
        <v>563580000</v>
      </c>
      <c r="W29" s="13">
        <f t="shared" si="4"/>
        <v>400400000</v>
      </c>
      <c r="X29" s="13">
        <f t="shared" si="5"/>
        <v>310250000</v>
      </c>
      <c r="Y29" s="13">
        <f t="shared" si="6"/>
        <v>59280000</v>
      </c>
      <c r="Z29" s="13">
        <f t="shared" si="7"/>
        <v>220000000</v>
      </c>
      <c r="AA29" s="13">
        <f t="shared" si="8"/>
        <v>0</v>
      </c>
      <c r="AB29" s="13">
        <f t="shared" si="9"/>
        <v>0</v>
      </c>
      <c r="AC29" s="13">
        <f t="shared" si="10"/>
        <v>0</v>
      </c>
      <c r="AD29" s="25">
        <f t="shared" si="11"/>
        <v>1553510000</v>
      </c>
      <c r="AE29" s="13">
        <v>900000000</v>
      </c>
      <c r="AF29" s="26">
        <f t="shared" si="12"/>
        <v>653510000</v>
      </c>
    </row>
    <row r="30" spans="1:32" x14ac:dyDescent="0.25">
      <c r="A30" s="16">
        <v>26</v>
      </c>
      <c r="B30" s="16" t="s">
        <v>37</v>
      </c>
      <c r="C30" s="17">
        <v>0</v>
      </c>
      <c r="D30" s="17">
        <v>1300</v>
      </c>
      <c r="E30" s="17">
        <v>942</v>
      </c>
      <c r="F30" s="17">
        <v>14419</v>
      </c>
      <c r="G30" s="17">
        <v>1184</v>
      </c>
      <c r="H30" s="17">
        <v>727</v>
      </c>
      <c r="I30" s="17">
        <v>757</v>
      </c>
      <c r="J30" s="17">
        <v>20</v>
      </c>
      <c r="K30" s="17"/>
      <c r="L30" s="18"/>
      <c r="M30" s="19">
        <v>550</v>
      </c>
      <c r="N30" s="18">
        <v>189100000</v>
      </c>
      <c r="O30" s="17"/>
      <c r="P30" s="18"/>
      <c r="Q30" s="12">
        <v>26</v>
      </c>
      <c r="R30" s="12" t="s">
        <v>37</v>
      </c>
      <c r="S30" s="13">
        <f t="shared" si="0"/>
        <v>0</v>
      </c>
      <c r="T30" s="13">
        <f t="shared" si="1"/>
        <v>650000000</v>
      </c>
      <c r="U30" s="13">
        <f t="shared" si="2"/>
        <v>376800000</v>
      </c>
      <c r="V30" s="13">
        <f t="shared" si="3"/>
        <v>432570000</v>
      </c>
      <c r="W30" s="13">
        <f t="shared" si="4"/>
        <v>165760000</v>
      </c>
      <c r="X30" s="13">
        <f t="shared" si="5"/>
        <v>123590000</v>
      </c>
      <c r="Y30" s="13">
        <f t="shared" si="6"/>
        <v>90840000</v>
      </c>
      <c r="Z30" s="13">
        <f t="shared" si="7"/>
        <v>200000000</v>
      </c>
      <c r="AA30" s="13">
        <f t="shared" si="8"/>
        <v>0</v>
      </c>
      <c r="AB30" s="13">
        <f t="shared" si="9"/>
        <v>264739999.99999997</v>
      </c>
      <c r="AC30" s="13">
        <f t="shared" si="10"/>
        <v>0</v>
      </c>
      <c r="AD30" s="25">
        <f t="shared" si="11"/>
        <v>2304300000</v>
      </c>
      <c r="AE30" s="13">
        <v>1300000000</v>
      </c>
      <c r="AF30" s="26">
        <f t="shared" si="12"/>
        <v>1004300000</v>
      </c>
    </row>
    <row r="31" spans="1:32" x14ac:dyDescent="0.25">
      <c r="A31" s="16">
        <v>27</v>
      </c>
      <c r="B31" s="16" t="s">
        <v>38</v>
      </c>
      <c r="C31" s="17"/>
      <c r="D31" s="17"/>
      <c r="E31" s="17"/>
      <c r="F31" s="17">
        <v>2378</v>
      </c>
      <c r="G31" s="17">
        <v>100</v>
      </c>
      <c r="H31" s="17"/>
      <c r="I31" s="17">
        <v>90</v>
      </c>
      <c r="J31" s="17"/>
      <c r="K31" s="17"/>
      <c r="L31" s="18"/>
      <c r="M31" s="17"/>
      <c r="N31" s="18"/>
      <c r="O31" s="17"/>
      <c r="P31" s="18"/>
      <c r="Q31" s="12">
        <v>27</v>
      </c>
      <c r="R31" s="12" t="s">
        <v>38</v>
      </c>
      <c r="S31" s="13">
        <f t="shared" si="0"/>
        <v>0</v>
      </c>
      <c r="T31" s="13">
        <f t="shared" si="1"/>
        <v>0</v>
      </c>
      <c r="U31" s="13">
        <f t="shared" si="2"/>
        <v>0</v>
      </c>
      <c r="V31" s="13">
        <f t="shared" si="3"/>
        <v>71340000</v>
      </c>
      <c r="W31" s="13">
        <f t="shared" si="4"/>
        <v>14000000</v>
      </c>
      <c r="X31" s="13">
        <f t="shared" si="5"/>
        <v>0</v>
      </c>
      <c r="Y31" s="13">
        <f t="shared" si="6"/>
        <v>10800000</v>
      </c>
      <c r="Z31" s="13">
        <f t="shared" si="7"/>
        <v>0</v>
      </c>
      <c r="AA31" s="13">
        <f t="shared" si="8"/>
        <v>0</v>
      </c>
      <c r="AB31" s="13">
        <f t="shared" si="9"/>
        <v>0</v>
      </c>
      <c r="AC31" s="13">
        <f t="shared" si="10"/>
        <v>0</v>
      </c>
      <c r="AD31" s="25">
        <f t="shared" si="11"/>
        <v>96140000</v>
      </c>
      <c r="AE31" s="13">
        <v>900000000</v>
      </c>
      <c r="AF31" s="26">
        <f t="shared" si="12"/>
        <v>-803860000</v>
      </c>
    </row>
    <row r="32" spans="1:32" x14ac:dyDescent="0.25">
      <c r="A32" s="16">
        <v>28</v>
      </c>
      <c r="B32" s="16" t="s">
        <v>39</v>
      </c>
      <c r="C32" s="17">
        <v>1400</v>
      </c>
      <c r="D32" s="17">
        <v>1688</v>
      </c>
      <c r="E32" s="17"/>
      <c r="F32" s="17">
        <v>47042</v>
      </c>
      <c r="G32" s="17">
        <v>1698</v>
      </c>
      <c r="H32" s="17">
        <v>1653</v>
      </c>
      <c r="I32" s="17">
        <v>2209</v>
      </c>
      <c r="J32" s="17"/>
      <c r="K32" s="17">
        <v>178</v>
      </c>
      <c r="L32" s="18">
        <v>63031008.539999999</v>
      </c>
      <c r="M32" s="17">
        <v>293</v>
      </c>
      <c r="N32" s="18">
        <v>107800000</v>
      </c>
      <c r="O32" s="17"/>
      <c r="P32" s="18"/>
      <c r="Q32" s="12">
        <v>28</v>
      </c>
      <c r="R32" s="12" t="s">
        <v>39</v>
      </c>
      <c r="S32" s="13">
        <f t="shared" si="0"/>
        <v>560000000</v>
      </c>
      <c r="T32" s="13">
        <f t="shared" si="1"/>
        <v>844000000</v>
      </c>
      <c r="U32" s="13">
        <f t="shared" si="2"/>
        <v>0</v>
      </c>
      <c r="V32" s="13">
        <f t="shared" si="3"/>
        <v>1411260000</v>
      </c>
      <c r="W32" s="13">
        <f t="shared" si="4"/>
        <v>237720000</v>
      </c>
      <c r="X32" s="13">
        <f t="shared" si="5"/>
        <v>281010000</v>
      </c>
      <c r="Y32" s="13">
        <f t="shared" si="6"/>
        <v>265080000</v>
      </c>
      <c r="Z32" s="13">
        <f t="shared" si="7"/>
        <v>0</v>
      </c>
      <c r="AA32" s="13">
        <f t="shared" si="8"/>
        <v>88243411.956</v>
      </c>
      <c r="AB32" s="13">
        <f t="shared" si="9"/>
        <v>150920000</v>
      </c>
      <c r="AC32" s="13">
        <f t="shared" si="10"/>
        <v>0</v>
      </c>
      <c r="AD32" s="25">
        <f t="shared" si="11"/>
        <v>3838233411.9559999</v>
      </c>
      <c r="AE32" s="13">
        <v>1100000000</v>
      </c>
      <c r="AF32" s="26">
        <f t="shared" si="12"/>
        <v>2738233411.9559999</v>
      </c>
    </row>
    <row r="33" spans="1:32" x14ac:dyDescent="0.25">
      <c r="A33" s="16">
        <v>29</v>
      </c>
      <c r="B33" s="16" t="s">
        <v>40</v>
      </c>
      <c r="C33" s="17">
        <v>904</v>
      </c>
      <c r="D33" s="17">
        <v>1271</v>
      </c>
      <c r="E33" s="17"/>
      <c r="F33" s="17">
        <v>18491</v>
      </c>
      <c r="G33" s="17">
        <v>1870</v>
      </c>
      <c r="H33" s="17">
        <v>3200</v>
      </c>
      <c r="I33" s="17">
        <v>2130</v>
      </c>
      <c r="J33" s="17"/>
      <c r="K33" s="17"/>
      <c r="L33" s="18"/>
      <c r="M33" s="17"/>
      <c r="N33" s="18"/>
      <c r="O33" s="17"/>
      <c r="P33" s="18"/>
      <c r="Q33" s="12">
        <v>29</v>
      </c>
      <c r="R33" s="12" t="s">
        <v>40</v>
      </c>
      <c r="S33" s="13">
        <f t="shared" si="0"/>
        <v>361600000</v>
      </c>
      <c r="T33" s="13">
        <f t="shared" si="1"/>
        <v>635500000</v>
      </c>
      <c r="U33" s="13">
        <f t="shared" si="2"/>
        <v>0</v>
      </c>
      <c r="V33" s="13">
        <f t="shared" si="3"/>
        <v>554730000</v>
      </c>
      <c r="W33" s="13">
        <f t="shared" si="4"/>
        <v>261800000</v>
      </c>
      <c r="X33" s="13">
        <f t="shared" si="5"/>
        <v>544000000</v>
      </c>
      <c r="Y33" s="13">
        <f t="shared" si="6"/>
        <v>255600000</v>
      </c>
      <c r="Z33" s="13">
        <f t="shared" si="7"/>
        <v>0</v>
      </c>
      <c r="AA33" s="13">
        <f t="shared" si="8"/>
        <v>0</v>
      </c>
      <c r="AB33" s="13">
        <f t="shared" si="9"/>
        <v>0</v>
      </c>
      <c r="AC33" s="13">
        <f t="shared" si="10"/>
        <v>0</v>
      </c>
      <c r="AD33" s="25">
        <f t="shared" si="11"/>
        <v>2613230000</v>
      </c>
      <c r="AE33" s="13">
        <v>1100000000</v>
      </c>
      <c r="AF33" s="26">
        <f t="shared" si="12"/>
        <v>1513230000</v>
      </c>
    </row>
    <row r="34" spans="1:32" x14ac:dyDescent="0.25">
      <c r="A34" s="16">
        <v>30</v>
      </c>
      <c r="B34" s="16" t="s">
        <v>41</v>
      </c>
      <c r="C34" s="17">
        <v>1755</v>
      </c>
      <c r="D34" s="17">
        <v>1404</v>
      </c>
      <c r="E34" s="17"/>
      <c r="F34" s="17">
        <v>9653</v>
      </c>
      <c r="G34" s="17">
        <v>770</v>
      </c>
      <c r="H34" s="17"/>
      <c r="I34" s="17"/>
      <c r="J34" s="17"/>
      <c r="K34" s="17">
        <v>158</v>
      </c>
      <c r="L34" s="18">
        <v>31522296</v>
      </c>
      <c r="M34" s="17">
        <v>695</v>
      </c>
      <c r="N34" s="18">
        <v>12540000</v>
      </c>
      <c r="O34" s="17"/>
      <c r="P34" s="18"/>
      <c r="Q34" s="12">
        <v>30</v>
      </c>
      <c r="R34" s="12" t="s">
        <v>41</v>
      </c>
      <c r="S34" s="13">
        <f t="shared" si="0"/>
        <v>702000000</v>
      </c>
      <c r="T34" s="13">
        <f t="shared" si="1"/>
        <v>702000000</v>
      </c>
      <c r="U34" s="13">
        <f t="shared" si="2"/>
        <v>0</v>
      </c>
      <c r="V34" s="13">
        <f t="shared" si="3"/>
        <v>289590000</v>
      </c>
      <c r="W34" s="13">
        <f t="shared" si="4"/>
        <v>107800000</v>
      </c>
      <c r="X34" s="13">
        <f t="shared" si="5"/>
        <v>0</v>
      </c>
      <c r="Y34" s="13">
        <f t="shared" si="6"/>
        <v>0</v>
      </c>
      <c r="Z34" s="13">
        <f t="shared" si="7"/>
        <v>0</v>
      </c>
      <c r="AA34" s="13">
        <f t="shared" si="8"/>
        <v>44131214.399999999</v>
      </c>
      <c r="AB34" s="13">
        <f t="shared" si="9"/>
        <v>17556000</v>
      </c>
      <c r="AC34" s="13">
        <f t="shared" si="10"/>
        <v>0</v>
      </c>
      <c r="AD34" s="25">
        <f t="shared" si="11"/>
        <v>1863077214.4000001</v>
      </c>
      <c r="AE34" s="13">
        <v>1100000000</v>
      </c>
      <c r="AF34" s="26">
        <f t="shared" si="12"/>
        <v>763077214.4000001</v>
      </c>
    </row>
    <row r="35" spans="1:32" x14ac:dyDescent="0.25">
      <c r="A35" s="16">
        <v>31</v>
      </c>
      <c r="B35" s="16" t="s">
        <v>42</v>
      </c>
      <c r="C35" s="17">
        <v>0</v>
      </c>
      <c r="D35" s="17">
        <v>0</v>
      </c>
      <c r="E35" s="17">
        <v>102</v>
      </c>
      <c r="F35" s="17">
        <v>9117</v>
      </c>
      <c r="G35" s="17">
        <v>1500</v>
      </c>
      <c r="H35" s="17">
        <v>1421</v>
      </c>
      <c r="I35" s="17">
        <v>829</v>
      </c>
      <c r="J35" s="17">
        <v>2</v>
      </c>
      <c r="K35" s="17"/>
      <c r="L35" s="18"/>
      <c r="M35" s="17">
        <v>401</v>
      </c>
      <c r="N35" s="18">
        <v>58300000</v>
      </c>
      <c r="O35" s="17">
        <v>106</v>
      </c>
      <c r="P35" s="18">
        <v>81700000</v>
      </c>
      <c r="Q35" s="12">
        <v>31</v>
      </c>
      <c r="R35" s="12" t="s">
        <v>42</v>
      </c>
      <c r="S35" s="13">
        <f t="shared" si="0"/>
        <v>0</v>
      </c>
      <c r="T35" s="13">
        <f t="shared" si="1"/>
        <v>0</v>
      </c>
      <c r="U35" s="13">
        <f t="shared" si="2"/>
        <v>40800000</v>
      </c>
      <c r="V35" s="13">
        <f t="shared" si="3"/>
        <v>273510000</v>
      </c>
      <c r="W35" s="13">
        <f t="shared" si="4"/>
        <v>210000000</v>
      </c>
      <c r="X35" s="13">
        <f t="shared" si="5"/>
        <v>241570000</v>
      </c>
      <c r="Y35" s="13">
        <f t="shared" si="6"/>
        <v>99480000</v>
      </c>
      <c r="Z35" s="13">
        <f t="shared" si="7"/>
        <v>20000000</v>
      </c>
      <c r="AA35" s="13">
        <f t="shared" si="8"/>
        <v>0</v>
      </c>
      <c r="AB35" s="13">
        <f t="shared" si="9"/>
        <v>81620000</v>
      </c>
      <c r="AC35" s="13">
        <f t="shared" si="10"/>
        <v>114380000</v>
      </c>
      <c r="AD35" s="25">
        <f t="shared" si="11"/>
        <v>1081360000</v>
      </c>
      <c r="AE35" s="13">
        <v>900000000</v>
      </c>
      <c r="AF35" s="26">
        <f t="shared" si="12"/>
        <v>181360000</v>
      </c>
    </row>
    <row r="36" spans="1:32" x14ac:dyDescent="0.25">
      <c r="A36" s="16">
        <v>32</v>
      </c>
      <c r="B36" s="16" t="s">
        <v>43</v>
      </c>
      <c r="C36" s="17">
        <v>1772</v>
      </c>
      <c r="D36" s="17">
        <v>1418</v>
      </c>
      <c r="E36" s="17">
        <v>619</v>
      </c>
      <c r="F36" s="17">
        <v>2759</v>
      </c>
      <c r="G36" s="17">
        <v>810</v>
      </c>
      <c r="H36" s="17">
        <v>800</v>
      </c>
      <c r="I36" s="17">
        <v>1415</v>
      </c>
      <c r="J36" s="17">
        <v>6</v>
      </c>
      <c r="K36" s="17">
        <v>55</v>
      </c>
      <c r="L36" s="18">
        <v>30083475</v>
      </c>
      <c r="M36" s="17">
        <v>136</v>
      </c>
      <c r="N36" s="18">
        <v>57250000</v>
      </c>
      <c r="O36" s="17">
        <v>93</v>
      </c>
      <c r="P36" s="18">
        <v>56400000</v>
      </c>
      <c r="Q36" s="12">
        <v>32</v>
      </c>
      <c r="R36" s="12" t="s">
        <v>43</v>
      </c>
      <c r="S36" s="13">
        <f t="shared" si="0"/>
        <v>708800000</v>
      </c>
      <c r="T36" s="13">
        <f t="shared" si="1"/>
        <v>709000000</v>
      </c>
      <c r="U36" s="13">
        <f t="shared" si="2"/>
        <v>247600000</v>
      </c>
      <c r="V36" s="13">
        <f t="shared" si="3"/>
        <v>82770000</v>
      </c>
      <c r="W36" s="13">
        <f t="shared" si="4"/>
        <v>113400000</v>
      </c>
      <c r="X36" s="13">
        <f t="shared" si="5"/>
        <v>136000000</v>
      </c>
      <c r="Y36" s="13">
        <f t="shared" si="6"/>
        <v>169800000</v>
      </c>
      <c r="Z36" s="13">
        <f t="shared" si="7"/>
        <v>60000000</v>
      </c>
      <c r="AA36" s="13">
        <f t="shared" si="8"/>
        <v>42116865</v>
      </c>
      <c r="AB36" s="13">
        <f t="shared" si="9"/>
        <v>80150000</v>
      </c>
      <c r="AC36" s="13">
        <f t="shared" si="10"/>
        <v>78960000</v>
      </c>
      <c r="AD36" s="25">
        <f t="shared" si="11"/>
        <v>2428596865</v>
      </c>
      <c r="AE36" s="13">
        <v>900000000</v>
      </c>
      <c r="AF36" s="26">
        <f t="shared" si="12"/>
        <v>1528596865</v>
      </c>
    </row>
    <row r="37" spans="1:32" x14ac:dyDescent="0.25">
      <c r="A37" s="16">
        <v>33</v>
      </c>
      <c r="B37" s="16" t="s">
        <v>44</v>
      </c>
      <c r="C37" s="17"/>
      <c r="D37" s="17"/>
      <c r="E37" s="17">
        <v>300</v>
      </c>
      <c r="F37" s="17"/>
      <c r="G37" s="17">
        <v>9051</v>
      </c>
      <c r="H37" s="17"/>
      <c r="I37" s="17">
        <v>1351</v>
      </c>
      <c r="J37" s="17"/>
      <c r="K37" s="17"/>
      <c r="L37" s="18"/>
      <c r="M37" s="19">
        <v>462</v>
      </c>
      <c r="N37" s="18">
        <v>62000000</v>
      </c>
      <c r="O37" s="17"/>
      <c r="P37" s="18"/>
      <c r="Q37" s="12">
        <v>33</v>
      </c>
      <c r="R37" s="12" t="s">
        <v>44</v>
      </c>
      <c r="S37" s="13">
        <f t="shared" si="0"/>
        <v>0</v>
      </c>
      <c r="T37" s="13">
        <f t="shared" si="1"/>
        <v>0</v>
      </c>
      <c r="U37" s="13">
        <f t="shared" si="2"/>
        <v>120000000</v>
      </c>
      <c r="V37" s="13">
        <f t="shared" si="3"/>
        <v>0</v>
      </c>
      <c r="W37" s="13">
        <f t="shared" si="4"/>
        <v>1267140000</v>
      </c>
      <c r="X37" s="13">
        <f t="shared" si="5"/>
        <v>0</v>
      </c>
      <c r="Y37" s="13">
        <f t="shared" si="6"/>
        <v>162120000</v>
      </c>
      <c r="Z37" s="13">
        <f t="shared" si="7"/>
        <v>0</v>
      </c>
      <c r="AA37" s="13">
        <f t="shared" si="8"/>
        <v>0</v>
      </c>
      <c r="AB37" s="13">
        <f t="shared" si="9"/>
        <v>86800000</v>
      </c>
      <c r="AC37" s="13">
        <f t="shared" si="10"/>
        <v>0</v>
      </c>
      <c r="AD37" s="25">
        <f t="shared" si="11"/>
        <v>1636060000</v>
      </c>
      <c r="AE37" s="13">
        <v>700000000</v>
      </c>
      <c r="AF37" s="26">
        <f t="shared" si="12"/>
        <v>936060000</v>
      </c>
    </row>
    <row r="38" spans="1:32" x14ac:dyDescent="0.25">
      <c r="A38" s="16">
        <v>34</v>
      </c>
      <c r="B38" s="16" t="s">
        <v>45</v>
      </c>
      <c r="C38" s="17"/>
      <c r="D38" s="17"/>
      <c r="E38" s="17"/>
      <c r="F38" s="17"/>
      <c r="G38" s="17">
        <v>1280</v>
      </c>
      <c r="H38" s="17"/>
      <c r="I38" s="17">
        <v>40</v>
      </c>
      <c r="J38" s="17"/>
      <c r="K38" s="17"/>
      <c r="L38" s="18"/>
      <c r="M38" s="17"/>
      <c r="N38" s="18"/>
      <c r="O38" s="17"/>
      <c r="P38" s="18"/>
      <c r="Q38" s="12">
        <v>34</v>
      </c>
      <c r="R38" s="12" t="s">
        <v>45</v>
      </c>
      <c r="S38" s="13">
        <f t="shared" si="0"/>
        <v>0</v>
      </c>
      <c r="T38" s="13">
        <f t="shared" si="1"/>
        <v>0</v>
      </c>
      <c r="U38" s="13">
        <f t="shared" si="2"/>
        <v>0</v>
      </c>
      <c r="V38" s="13">
        <f t="shared" si="3"/>
        <v>0</v>
      </c>
      <c r="W38" s="13">
        <f t="shared" si="4"/>
        <v>179200000</v>
      </c>
      <c r="X38" s="13">
        <f t="shared" si="5"/>
        <v>0</v>
      </c>
      <c r="Y38" s="13">
        <f t="shared" si="6"/>
        <v>4800000</v>
      </c>
      <c r="Z38" s="13">
        <f t="shared" si="7"/>
        <v>0</v>
      </c>
      <c r="AA38" s="13">
        <f t="shared" si="8"/>
        <v>0</v>
      </c>
      <c r="AB38" s="13">
        <f t="shared" si="9"/>
        <v>0</v>
      </c>
      <c r="AC38" s="13">
        <f t="shared" si="10"/>
        <v>0</v>
      </c>
      <c r="AD38" s="25">
        <f t="shared" si="11"/>
        <v>184000000</v>
      </c>
      <c r="AE38" s="13">
        <v>900000000</v>
      </c>
      <c r="AF38" s="26">
        <f t="shared" si="12"/>
        <v>-716000000</v>
      </c>
    </row>
    <row r="39" spans="1:32" x14ac:dyDescent="0.25">
      <c r="A39" s="16">
        <v>35</v>
      </c>
      <c r="B39" s="16" t="s">
        <v>46</v>
      </c>
      <c r="C39" s="17">
        <v>3510</v>
      </c>
      <c r="D39" s="17">
        <v>2496</v>
      </c>
      <c r="E39" s="17"/>
      <c r="F39" s="17">
        <v>11370</v>
      </c>
      <c r="G39" s="17">
        <v>2460</v>
      </c>
      <c r="H39" s="17"/>
      <c r="I39" s="17"/>
      <c r="J39" s="17"/>
      <c r="K39" s="17">
        <v>300</v>
      </c>
      <c r="L39" s="18">
        <v>20560000</v>
      </c>
      <c r="M39" s="17"/>
      <c r="N39" s="18"/>
      <c r="O39" s="17"/>
      <c r="P39" s="18"/>
      <c r="Q39" s="12">
        <v>35</v>
      </c>
      <c r="R39" s="12" t="s">
        <v>46</v>
      </c>
      <c r="S39" s="13">
        <f t="shared" si="0"/>
        <v>1404000000</v>
      </c>
      <c r="T39" s="13">
        <f t="shared" si="1"/>
        <v>1248000000</v>
      </c>
      <c r="U39" s="13">
        <f t="shared" si="2"/>
        <v>0</v>
      </c>
      <c r="V39" s="13">
        <f t="shared" si="3"/>
        <v>341100000</v>
      </c>
      <c r="W39" s="13">
        <f t="shared" si="4"/>
        <v>344400000</v>
      </c>
      <c r="X39" s="13">
        <f t="shared" si="5"/>
        <v>0</v>
      </c>
      <c r="Y39" s="13">
        <f t="shared" si="6"/>
        <v>0</v>
      </c>
      <c r="Z39" s="13">
        <f t="shared" si="7"/>
        <v>0</v>
      </c>
      <c r="AA39" s="13">
        <f t="shared" si="8"/>
        <v>28784000</v>
      </c>
      <c r="AB39" s="13">
        <f t="shared" si="9"/>
        <v>0</v>
      </c>
      <c r="AC39" s="13">
        <f t="shared" si="10"/>
        <v>0</v>
      </c>
      <c r="AD39" s="25">
        <f t="shared" si="11"/>
        <v>3366284000</v>
      </c>
      <c r="AE39" s="13">
        <v>700000000</v>
      </c>
      <c r="AF39" s="26">
        <f t="shared" si="12"/>
        <v>2666284000</v>
      </c>
    </row>
    <row r="40" spans="1:32" x14ac:dyDescent="0.25">
      <c r="A40" s="16">
        <v>36</v>
      </c>
      <c r="B40" s="16" t="s">
        <v>47</v>
      </c>
      <c r="C40" s="17">
        <v>1200</v>
      </c>
      <c r="D40" s="17">
        <v>866</v>
      </c>
      <c r="E40" s="17">
        <v>1193</v>
      </c>
      <c r="F40" s="17">
        <v>48343</v>
      </c>
      <c r="G40" s="17">
        <v>14611</v>
      </c>
      <c r="H40" s="17"/>
      <c r="I40" s="17">
        <v>2872</v>
      </c>
      <c r="J40" s="17"/>
      <c r="K40" s="17"/>
      <c r="L40" s="18"/>
      <c r="M40" s="19">
        <v>2299</v>
      </c>
      <c r="N40" s="18">
        <v>111800000</v>
      </c>
      <c r="O40" s="17"/>
      <c r="P40" s="18"/>
      <c r="Q40" s="12">
        <v>36</v>
      </c>
      <c r="R40" s="12" t="s">
        <v>47</v>
      </c>
      <c r="S40" s="13">
        <f t="shared" si="0"/>
        <v>480000000</v>
      </c>
      <c r="T40" s="13">
        <f t="shared" si="1"/>
        <v>433000000</v>
      </c>
      <c r="U40" s="13">
        <f t="shared" si="2"/>
        <v>477200000</v>
      </c>
      <c r="V40" s="13">
        <f t="shared" si="3"/>
        <v>1450290000</v>
      </c>
      <c r="W40" s="13">
        <f t="shared" si="4"/>
        <v>2045540000</v>
      </c>
      <c r="X40" s="13">
        <f t="shared" si="5"/>
        <v>0</v>
      </c>
      <c r="Y40" s="13">
        <f t="shared" si="6"/>
        <v>344640000</v>
      </c>
      <c r="Z40" s="13">
        <f t="shared" si="7"/>
        <v>0</v>
      </c>
      <c r="AA40" s="13">
        <f t="shared" si="8"/>
        <v>0</v>
      </c>
      <c r="AB40" s="13">
        <f t="shared" si="9"/>
        <v>156520000</v>
      </c>
      <c r="AC40" s="13">
        <f t="shared" si="10"/>
        <v>0</v>
      </c>
      <c r="AD40" s="25">
        <f t="shared" si="11"/>
        <v>5387190000</v>
      </c>
      <c r="AE40" s="13">
        <v>900000000</v>
      </c>
      <c r="AF40" s="26">
        <f t="shared" si="12"/>
        <v>4487190000</v>
      </c>
    </row>
    <row r="41" spans="1:32" x14ac:dyDescent="0.25">
      <c r="A41" s="16">
        <v>37</v>
      </c>
      <c r="B41" s="16" t="s">
        <v>48</v>
      </c>
      <c r="C41" s="17"/>
      <c r="D41" s="17">
        <v>1162</v>
      </c>
      <c r="E41" s="17">
        <v>1404</v>
      </c>
      <c r="F41" s="17">
        <v>17666</v>
      </c>
      <c r="G41" s="17">
        <v>1179</v>
      </c>
      <c r="H41" s="17"/>
      <c r="I41" s="17">
        <v>1451</v>
      </c>
      <c r="J41" s="17"/>
      <c r="K41" s="17">
        <v>175</v>
      </c>
      <c r="L41" s="18">
        <v>12500000</v>
      </c>
      <c r="M41" s="17">
        <v>661</v>
      </c>
      <c r="N41" s="18">
        <v>153550000</v>
      </c>
      <c r="O41" s="17">
        <v>70</v>
      </c>
      <c r="P41" s="18">
        <v>11300000</v>
      </c>
      <c r="Q41" s="12">
        <v>37</v>
      </c>
      <c r="R41" s="12" t="s">
        <v>48</v>
      </c>
      <c r="S41" s="13">
        <f t="shared" si="0"/>
        <v>0</v>
      </c>
      <c r="T41" s="13">
        <f t="shared" si="1"/>
        <v>581000000</v>
      </c>
      <c r="U41" s="13">
        <f t="shared" si="2"/>
        <v>561600000</v>
      </c>
      <c r="V41" s="13">
        <f t="shared" si="3"/>
        <v>529980000</v>
      </c>
      <c r="W41" s="13">
        <f t="shared" si="4"/>
        <v>165060000</v>
      </c>
      <c r="X41" s="13">
        <f t="shared" si="5"/>
        <v>0</v>
      </c>
      <c r="Y41" s="13">
        <f t="shared" si="6"/>
        <v>174120000</v>
      </c>
      <c r="Z41" s="13">
        <f t="shared" si="7"/>
        <v>0</v>
      </c>
      <c r="AA41" s="13">
        <f t="shared" si="8"/>
        <v>17500000</v>
      </c>
      <c r="AB41" s="13">
        <f t="shared" si="9"/>
        <v>214970000</v>
      </c>
      <c r="AC41" s="13">
        <f t="shared" si="10"/>
        <v>15819999.999999998</v>
      </c>
      <c r="AD41" s="25">
        <f t="shared" si="11"/>
        <v>2260050000</v>
      </c>
      <c r="AE41" s="13">
        <v>1100000000</v>
      </c>
      <c r="AF41" s="26">
        <f t="shared" si="12"/>
        <v>1160050000</v>
      </c>
    </row>
    <row r="42" spans="1:32" s="2" customFormat="1" x14ac:dyDescent="0.25">
      <c r="A42" s="11"/>
      <c r="B42" s="11" t="s">
        <v>50</v>
      </c>
      <c r="C42" s="20">
        <f t="shared" ref="C42:P42" si="13">SUM(C5:C41)</f>
        <v>25454</v>
      </c>
      <c r="D42" s="20">
        <f t="shared" si="13"/>
        <v>30006</v>
      </c>
      <c r="E42" s="20">
        <f t="shared" si="13"/>
        <v>18451</v>
      </c>
      <c r="F42" s="20">
        <f t="shared" si="13"/>
        <v>589498</v>
      </c>
      <c r="G42" s="20">
        <f t="shared" si="13"/>
        <v>87766</v>
      </c>
      <c r="H42" s="20">
        <f t="shared" si="13"/>
        <v>37568</v>
      </c>
      <c r="I42" s="20">
        <f t="shared" si="13"/>
        <v>32075</v>
      </c>
      <c r="J42" s="20">
        <f t="shared" si="13"/>
        <v>165</v>
      </c>
      <c r="K42" s="20">
        <f t="shared" si="13"/>
        <v>1400</v>
      </c>
      <c r="L42" s="21">
        <f t="shared" si="13"/>
        <v>306022606.52999997</v>
      </c>
      <c r="M42" s="22">
        <f t="shared" si="13"/>
        <v>17281</v>
      </c>
      <c r="N42" s="21">
        <f t="shared" si="13"/>
        <v>2906842373.3299999</v>
      </c>
      <c r="O42" s="22">
        <f t="shared" si="13"/>
        <v>2125</v>
      </c>
      <c r="P42" s="21">
        <f t="shared" si="13"/>
        <v>534694041</v>
      </c>
      <c r="R42" s="8" t="s">
        <v>50</v>
      </c>
      <c r="S42" s="9">
        <f>SUM(S5:S41)</f>
        <v>10181600000</v>
      </c>
      <c r="T42" s="9">
        <f t="shared" ref="T42:AF42" si="14">SUM(T5:T41)</f>
        <v>15003000000</v>
      </c>
      <c r="U42" s="9">
        <f t="shared" si="14"/>
        <v>7380400000</v>
      </c>
      <c r="V42" s="9">
        <f t="shared" si="14"/>
        <v>17684940000</v>
      </c>
      <c r="W42" s="9">
        <f t="shared" si="14"/>
        <v>12287240000</v>
      </c>
      <c r="X42" s="9">
        <f t="shared" si="14"/>
        <v>6386560000</v>
      </c>
      <c r="Y42" s="9">
        <f t="shared" si="14"/>
        <v>3849000000</v>
      </c>
      <c r="Z42" s="9">
        <f t="shared" si="14"/>
        <v>1650000000</v>
      </c>
      <c r="AA42" s="9">
        <f t="shared" si="14"/>
        <v>428431649.14199996</v>
      </c>
      <c r="AB42" s="9">
        <f t="shared" si="14"/>
        <v>4069579322.6620002</v>
      </c>
      <c r="AC42" s="9">
        <f t="shared" si="14"/>
        <v>748571657.39999998</v>
      </c>
      <c r="AD42" s="9">
        <f t="shared" si="14"/>
        <v>79669322629.20401</v>
      </c>
      <c r="AE42" s="9">
        <f t="shared" si="14"/>
        <v>35300000000</v>
      </c>
      <c r="AF42" s="27">
        <f t="shared" si="14"/>
        <v>44369322629.204002</v>
      </c>
    </row>
  </sheetData>
  <mergeCells count="21">
    <mergeCell ref="K3:L3"/>
    <mergeCell ref="M3:N3"/>
    <mergeCell ref="O3:P3"/>
    <mergeCell ref="AE3:AE4"/>
    <mergeCell ref="AF3:AF4"/>
    <mergeCell ref="A1:P1"/>
    <mergeCell ref="Q1:AD1"/>
    <mergeCell ref="R3:R4"/>
    <mergeCell ref="AD3:AD4"/>
    <mergeCell ref="C3:C4"/>
    <mergeCell ref="D3:D4"/>
    <mergeCell ref="E3:E4"/>
    <mergeCell ref="F3:F4"/>
    <mergeCell ref="G3:G4"/>
    <mergeCell ref="H3:H4"/>
    <mergeCell ref="I3:I4"/>
    <mergeCell ref="J3:J4"/>
    <mergeCell ref="A2:P2"/>
    <mergeCell ref="A3:A4"/>
    <mergeCell ref="B3:B4"/>
    <mergeCell ref="Q3:Q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colBreaks count="2" manualBreakCount="2">
    <brk id="16" max="1048575" man="1"/>
    <brk id="2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view="pageBreakPreview" zoomScale="130" zoomScaleNormal="130" zoomScaleSheetLayoutView="13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36" sqref="C36"/>
    </sheetView>
  </sheetViews>
  <sheetFormatPr defaultColWidth="14.140625" defaultRowHeight="14.25" x14ac:dyDescent="0.2"/>
  <cols>
    <col min="1" max="1" width="4.28515625" style="51" customWidth="1"/>
    <col min="2" max="2" width="13.140625" style="51" bestFit="1" customWidth="1"/>
    <col min="3" max="3" width="12.42578125" style="51" customWidth="1"/>
    <col min="4" max="4" width="8.140625" style="51" customWidth="1"/>
    <col min="5" max="6" width="8.140625" style="51" bestFit="1" customWidth="1"/>
    <col min="7" max="7" width="11.140625" style="51" bestFit="1" customWidth="1"/>
    <col min="8" max="10" width="9.42578125" style="51" bestFit="1" customWidth="1"/>
    <col min="11" max="11" width="8.42578125" style="51" customWidth="1"/>
    <col min="12" max="12" width="7.7109375" style="51" customWidth="1"/>
    <col min="13" max="13" width="8.140625" style="60" bestFit="1" customWidth="1"/>
    <col min="14" max="14" width="8.5703125" style="51" customWidth="1"/>
    <col min="15" max="16384" width="14.140625" style="51"/>
  </cols>
  <sheetData>
    <row r="1" spans="1:14" ht="15" x14ac:dyDescent="0.25">
      <c r="A1" s="150" t="s">
        <v>104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ht="15" x14ac:dyDescent="0.25">
      <c r="A2" s="151" t="s">
        <v>105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53" customFormat="1" ht="30" customHeight="1" x14ac:dyDescent="0.25">
      <c r="A3" s="52" t="s">
        <v>51</v>
      </c>
      <c r="B3" s="52" t="s">
        <v>62</v>
      </c>
      <c r="C3" s="85" t="s">
        <v>97</v>
      </c>
      <c r="D3" s="61" t="s">
        <v>69</v>
      </c>
      <c r="E3" s="61" t="s">
        <v>70</v>
      </c>
      <c r="F3" s="61" t="s">
        <v>71</v>
      </c>
      <c r="G3" s="61" t="s">
        <v>72</v>
      </c>
      <c r="H3" s="70" t="s">
        <v>73</v>
      </c>
      <c r="I3" s="70" t="s">
        <v>74</v>
      </c>
      <c r="J3" s="70" t="s">
        <v>75</v>
      </c>
      <c r="K3" s="70" t="s">
        <v>76</v>
      </c>
      <c r="L3" s="80" t="s">
        <v>8</v>
      </c>
      <c r="M3" s="80" t="s">
        <v>9</v>
      </c>
      <c r="N3" s="80" t="s">
        <v>63</v>
      </c>
    </row>
    <row r="4" spans="1:14" ht="15" x14ac:dyDescent="0.2">
      <c r="A4" s="52">
        <v>1</v>
      </c>
      <c r="B4" s="54" t="s">
        <v>11</v>
      </c>
      <c r="C4" s="86">
        <f>COUNTIF(D4:N4,"&gt;0")</f>
        <v>10</v>
      </c>
      <c r="D4" s="62">
        <v>1675</v>
      </c>
      <c r="E4" s="62">
        <v>1776</v>
      </c>
      <c r="F4" s="63">
        <v>483</v>
      </c>
      <c r="G4" s="62">
        <v>42362</v>
      </c>
      <c r="H4" s="71">
        <v>4310</v>
      </c>
      <c r="I4" s="71">
        <v>7200</v>
      </c>
      <c r="J4" s="72">
        <v>2036</v>
      </c>
      <c r="K4" s="73">
        <v>4</v>
      </c>
      <c r="L4" s="81">
        <v>0</v>
      </c>
      <c r="M4" s="82">
        <v>2768</v>
      </c>
      <c r="N4" s="82">
        <v>1000</v>
      </c>
    </row>
    <row r="5" spans="1:14" ht="15" x14ac:dyDescent="0.2">
      <c r="A5" s="52">
        <v>2</v>
      </c>
      <c r="B5" s="54" t="s">
        <v>13</v>
      </c>
      <c r="C5" s="86">
        <f t="shared" ref="C5:C40" si="0">COUNTIF(D5:N5,"&gt;0")</f>
        <v>7</v>
      </c>
      <c r="D5" s="64">
        <v>0</v>
      </c>
      <c r="E5" s="65">
        <v>2100</v>
      </c>
      <c r="F5" s="64">
        <v>0</v>
      </c>
      <c r="G5" s="65">
        <v>92044</v>
      </c>
      <c r="H5" s="72">
        <v>1600</v>
      </c>
      <c r="I5" s="72">
        <v>18819</v>
      </c>
      <c r="J5" s="72">
        <v>1540</v>
      </c>
      <c r="K5" s="74">
        <v>1</v>
      </c>
      <c r="L5" s="81">
        <v>0</v>
      </c>
      <c r="M5" s="82">
        <v>6888</v>
      </c>
      <c r="N5" s="81">
        <v>0</v>
      </c>
    </row>
    <row r="6" spans="1:14" ht="16.899999999999999" customHeight="1" x14ac:dyDescent="0.2">
      <c r="A6" s="52">
        <v>3</v>
      </c>
      <c r="B6" s="54" t="s">
        <v>14</v>
      </c>
      <c r="C6" s="86">
        <f t="shared" si="0"/>
        <v>4</v>
      </c>
      <c r="D6" s="63">
        <v>0</v>
      </c>
      <c r="E6" s="64">
        <v>0</v>
      </c>
      <c r="F6" s="136">
        <v>0</v>
      </c>
      <c r="G6" s="64">
        <v>0</v>
      </c>
      <c r="H6" s="74">
        <v>900</v>
      </c>
      <c r="I6" s="72">
        <v>1200</v>
      </c>
      <c r="J6" s="72">
        <v>1200</v>
      </c>
      <c r="K6" s="74">
        <v>0</v>
      </c>
      <c r="L6" s="81">
        <v>0</v>
      </c>
      <c r="M6" s="81">
        <v>231</v>
      </c>
      <c r="N6" s="81">
        <v>0</v>
      </c>
    </row>
    <row r="7" spans="1:14" ht="15" x14ac:dyDescent="0.2">
      <c r="A7" s="52">
        <v>4</v>
      </c>
      <c r="B7" s="54" t="s">
        <v>15</v>
      </c>
      <c r="C7" s="86">
        <f t="shared" si="0"/>
        <v>0</v>
      </c>
      <c r="D7" s="63">
        <v>0</v>
      </c>
      <c r="E7" s="64">
        <v>0</v>
      </c>
      <c r="F7" s="64">
        <v>0</v>
      </c>
      <c r="G7" s="65">
        <v>0</v>
      </c>
      <c r="H7" s="72">
        <v>0</v>
      </c>
      <c r="I7" s="74">
        <v>0</v>
      </c>
      <c r="J7" s="74">
        <v>0</v>
      </c>
      <c r="K7" s="74">
        <v>0</v>
      </c>
      <c r="L7" s="81">
        <v>0</v>
      </c>
      <c r="M7" s="82">
        <v>0</v>
      </c>
      <c r="N7" s="81">
        <v>0</v>
      </c>
    </row>
    <row r="8" spans="1:14" ht="15" x14ac:dyDescent="0.2">
      <c r="A8" s="52">
        <v>5</v>
      </c>
      <c r="B8" s="54" t="s">
        <v>16</v>
      </c>
      <c r="C8" s="86">
        <f t="shared" si="0"/>
        <v>4</v>
      </c>
      <c r="D8" s="63">
        <v>0</v>
      </c>
      <c r="E8" s="64">
        <v>0</v>
      </c>
      <c r="F8" s="64">
        <v>500</v>
      </c>
      <c r="G8" s="65">
        <v>60860</v>
      </c>
      <c r="H8" s="72">
        <v>2130</v>
      </c>
      <c r="I8" s="74">
        <v>0</v>
      </c>
      <c r="J8" s="74">
        <v>0</v>
      </c>
      <c r="K8" s="74">
        <v>0</v>
      </c>
      <c r="L8" s="81">
        <v>0</v>
      </c>
      <c r="M8" s="82">
        <v>1081</v>
      </c>
      <c r="N8" s="81">
        <v>0</v>
      </c>
    </row>
    <row r="9" spans="1:14" ht="15" x14ac:dyDescent="0.2">
      <c r="A9" s="52">
        <v>6</v>
      </c>
      <c r="B9" s="54" t="s">
        <v>17</v>
      </c>
      <c r="C9" s="86">
        <f t="shared" si="0"/>
        <v>8</v>
      </c>
      <c r="D9" s="65">
        <v>4805</v>
      </c>
      <c r="E9" s="65">
        <v>1280</v>
      </c>
      <c r="F9" s="64">
        <v>589</v>
      </c>
      <c r="G9" s="65">
        <v>63821</v>
      </c>
      <c r="H9" s="72">
        <v>1800</v>
      </c>
      <c r="I9" s="74">
        <v>0</v>
      </c>
      <c r="J9" s="72">
        <v>2200</v>
      </c>
      <c r="K9" s="74">
        <v>28</v>
      </c>
      <c r="L9" s="81">
        <v>0</v>
      </c>
      <c r="M9" s="82">
        <v>5038</v>
      </c>
      <c r="N9" s="81">
        <v>0</v>
      </c>
    </row>
    <row r="10" spans="1:14" ht="15" x14ac:dyDescent="0.2">
      <c r="A10" s="52">
        <v>7</v>
      </c>
      <c r="B10" s="54" t="s">
        <v>18</v>
      </c>
      <c r="C10" s="86">
        <f t="shared" si="0"/>
        <v>2</v>
      </c>
      <c r="D10" s="62">
        <v>4505</v>
      </c>
      <c r="E10" s="65">
        <v>2805</v>
      </c>
      <c r="F10" s="64">
        <v>0</v>
      </c>
      <c r="G10" s="64">
        <v>0</v>
      </c>
      <c r="H10" s="74">
        <v>0</v>
      </c>
      <c r="I10" s="74">
        <v>0</v>
      </c>
      <c r="J10" s="74">
        <v>0</v>
      </c>
      <c r="K10" s="74">
        <v>0</v>
      </c>
      <c r="L10" s="81">
        <v>0</v>
      </c>
      <c r="M10" s="81">
        <v>0</v>
      </c>
      <c r="N10" s="81">
        <v>0</v>
      </c>
    </row>
    <row r="11" spans="1:14" ht="15" x14ac:dyDescent="0.2">
      <c r="A11" s="52">
        <v>8</v>
      </c>
      <c r="B11" s="54" t="s">
        <v>19</v>
      </c>
      <c r="C11" s="86">
        <f t="shared" si="0"/>
        <v>5</v>
      </c>
      <c r="D11" s="63">
        <v>0</v>
      </c>
      <c r="E11" s="64">
        <v>0</v>
      </c>
      <c r="F11" s="64">
        <v>0</v>
      </c>
      <c r="G11" s="65">
        <v>3999</v>
      </c>
      <c r="H11" s="72">
        <v>6577</v>
      </c>
      <c r="I11" s="72">
        <v>1400</v>
      </c>
      <c r="J11" s="72">
        <v>5250</v>
      </c>
      <c r="K11" s="74">
        <v>0</v>
      </c>
      <c r="L11" s="81">
        <v>0</v>
      </c>
      <c r="M11" s="81">
        <v>311</v>
      </c>
      <c r="N11" s="81">
        <v>0</v>
      </c>
    </row>
    <row r="12" spans="1:14" ht="15" customHeight="1" x14ac:dyDescent="0.2">
      <c r="A12" s="52">
        <v>9</v>
      </c>
      <c r="B12" s="54" t="s">
        <v>20</v>
      </c>
      <c r="C12" s="86">
        <f t="shared" si="0"/>
        <v>7</v>
      </c>
      <c r="D12" s="62">
        <v>4996</v>
      </c>
      <c r="E12" s="65">
        <v>5641</v>
      </c>
      <c r="F12" s="64">
        <v>0</v>
      </c>
      <c r="G12" s="65">
        <v>14696</v>
      </c>
      <c r="H12" s="72">
        <v>15912</v>
      </c>
      <c r="I12" s="72">
        <v>8064</v>
      </c>
      <c r="J12" s="72">
        <v>19950</v>
      </c>
      <c r="K12" s="74">
        <v>3</v>
      </c>
      <c r="L12" s="81">
        <v>0</v>
      </c>
      <c r="M12" s="82">
        <v>0</v>
      </c>
      <c r="N12" s="81">
        <v>0</v>
      </c>
    </row>
    <row r="13" spans="1:14" ht="15" x14ac:dyDescent="0.2">
      <c r="A13" s="52">
        <v>10</v>
      </c>
      <c r="B13" s="54" t="s">
        <v>21</v>
      </c>
      <c r="C13" s="86">
        <f t="shared" si="0"/>
        <v>6</v>
      </c>
      <c r="D13" s="62">
        <v>5634</v>
      </c>
      <c r="E13" s="65">
        <v>5614</v>
      </c>
      <c r="F13" s="65">
        <v>4648</v>
      </c>
      <c r="G13" s="65">
        <v>22548</v>
      </c>
      <c r="H13" s="72">
        <v>4760</v>
      </c>
      <c r="I13" s="74">
        <v>0</v>
      </c>
      <c r="J13" s="74">
        <v>0</v>
      </c>
      <c r="K13" s="74">
        <v>0</v>
      </c>
      <c r="L13" s="81">
        <v>0</v>
      </c>
      <c r="M13" s="82">
        <v>3289</v>
      </c>
      <c r="N13" s="81">
        <v>0</v>
      </c>
    </row>
    <row r="14" spans="1:14" ht="15" x14ac:dyDescent="0.2">
      <c r="A14" s="52">
        <v>11</v>
      </c>
      <c r="B14" s="54" t="s">
        <v>22</v>
      </c>
      <c r="C14" s="86">
        <f t="shared" si="0"/>
        <v>5</v>
      </c>
      <c r="D14" s="64">
        <v>0</v>
      </c>
      <c r="E14" s="64">
        <v>0</v>
      </c>
      <c r="F14" s="64">
        <v>0</v>
      </c>
      <c r="G14" s="65">
        <v>52353</v>
      </c>
      <c r="H14" s="74">
        <v>149</v>
      </c>
      <c r="I14" s="72">
        <v>1424</v>
      </c>
      <c r="J14" s="74">
        <v>359</v>
      </c>
      <c r="K14" s="74">
        <v>0</v>
      </c>
      <c r="L14" s="81">
        <v>0</v>
      </c>
      <c r="M14" s="82">
        <v>1188</v>
      </c>
      <c r="N14" s="81">
        <v>0</v>
      </c>
    </row>
    <row r="15" spans="1:14" ht="15" x14ac:dyDescent="0.2">
      <c r="A15" s="52">
        <v>12</v>
      </c>
      <c r="B15" s="54" t="s">
        <v>23</v>
      </c>
      <c r="C15" s="86">
        <f t="shared" si="0"/>
        <v>7</v>
      </c>
      <c r="D15" s="63">
        <v>0</v>
      </c>
      <c r="E15" s="64">
        <v>0</v>
      </c>
      <c r="F15" s="64">
        <v>51</v>
      </c>
      <c r="G15" s="65">
        <v>76027</v>
      </c>
      <c r="H15" s="74">
        <v>70</v>
      </c>
      <c r="I15" s="74">
        <v>736</v>
      </c>
      <c r="J15" s="74">
        <v>403</v>
      </c>
      <c r="K15" s="74">
        <v>0</v>
      </c>
      <c r="L15" s="81">
        <v>0</v>
      </c>
      <c r="M15" s="82">
        <v>1517</v>
      </c>
      <c r="N15" s="81">
        <v>127</v>
      </c>
    </row>
    <row r="16" spans="1:14" ht="15" x14ac:dyDescent="0.2">
      <c r="A16" s="52">
        <v>13</v>
      </c>
      <c r="B16" s="54" t="s">
        <v>24</v>
      </c>
      <c r="C16" s="86">
        <f t="shared" si="0"/>
        <v>9</v>
      </c>
      <c r="D16" s="63">
        <v>0</v>
      </c>
      <c r="E16" s="65">
        <v>1127</v>
      </c>
      <c r="F16" s="64">
        <v>559</v>
      </c>
      <c r="G16" s="65">
        <v>64686</v>
      </c>
      <c r="H16" s="72">
        <v>1132</v>
      </c>
      <c r="I16" s="74">
        <v>350</v>
      </c>
      <c r="J16" s="72">
        <v>1373</v>
      </c>
      <c r="K16" s="74">
        <v>4</v>
      </c>
      <c r="L16" s="81">
        <v>37</v>
      </c>
      <c r="M16" s="81">
        <v>50</v>
      </c>
      <c r="N16" s="81">
        <v>0</v>
      </c>
    </row>
    <row r="17" spans="1:14" ht="15" x14ac:dyDescent="0.2">
      <c r="A17" s="52">
        <v>14</v>
      </c>
      <c r="B17" s="54" t="s">
        <v>25</v>
      </c>
      <c r="C17" s="86">
        <f t="shared" si="0"/>
        <v>4</v>
      </c>
      <c r="D17" s="64">
        <v>0</v>
      </c>
      <c r="E17" s="64">
        <v>0</v>
      </c>
      <c r="F17" s="64">
        <v>0</v>
      </c>
      <c r="G17" s="65">
        <v>52875</v>
      </c>
      <c r="H17" s="74">
        <v>350</v>
      </c>
      <c r="I17" s="74">
        <v>0</v>
      </c>
      <c r="J17" s="74">
        <v>594</v>
      </c>
      <c r="K17" s="74">
        <v>0</v>
      </c>
      <c r="L17" s="81">
        <v>0</v>
      </c>
      <c r="M17" s="82">
        <v>2088</v>
      </c>
      <c r="N17" s="81">
        <v>0</v>
      </c>
    </row>
    <row r="18" spans="1:14" ht="15" x14ac:dyDescent="0.2">
      <c r="A18" s="52">
        <v>15</v>
      </c>
      <c r="B18" s="54" t="s">
        <v>26</v>
      </c>
      <c r="C18" s="86">
        <f t="shared" si="0"/>
        <v>9</v>
      </c>
      <c r="D18" s="62">
        <v>1998</v>
      </c>
      <c r="E18" s="65">
        <v>1275</v>
      </c>
      <c r="F18" s="65">
        <v>5011</v>
      </c>
      <c r="G18" s="65">
        <v>208461</v>
      </c>
      <c r="H18" s="72">
        <v>30817</v>
      </c>
      <c r="I18" s="72">
        <v>2180</v>
      </c>
      <c r="J18" s="72">
        <v>2800</v>
      </c>
      <c r="K18" s="74">
        <v>0</v>
      </c>
      <c r="L18" s="81">
        <v>0</v>
      </c>
      <c r="M18" s="82">
        <v>2076</v>
      </c>
      <c r="N18" s="81">
        <v>750</v>
      </c>
    </row>
    <row r="19" spans="1:14" ht="15" x14ac:dyDescent="0.2">
      <c r="A19" s="52">
        <v>16</v>
      </c>
      <c r="B19" s="54" t="s">
        <v>27</v>
      </c>
      <c r="C19" s="86">
        <f t="shared" si="0"/>
        <v>6</v>
      </c>
      <c r="D19" s="62">
        <v>22793</v>
      </c>
      <c r="E19" s="64">
        <v>0</v>
      </c>
      <c r="F19" s="64">
        <v>0</v>
      </c>
      <c r="G19" s="65">
        <v>48253</v>
      </c>
      <c r="H19" s="72">
        <v>6300</v>
      </c>
      <c r="I19" s="74">
        <v>8000</v>
      </c>
      <c r="J19" s="72">
        <v>3330</v>
      </c>
      <c r="K19" s="74">
        <v>10</v>
      </c>
      <c r="L19" s="81">
        <v>0</v>
      </c>
      <c r="M19" s="81">
        <v>0</v>
      </c>
      <c r="N19" s="81">
        <v>0</v>
      </c>
    </row>
    <row r="20" spans="1:14" ht="15" x14ac:dyDescent="0.2">
      <c r="A20" s="52">
        <v>17</v>
      </c>
      <c r="B20" s="54" t="s">
        <v>28</v>
      </c>
      <c r="C20" s="86">
        <f t="shared" si="0"/>
        <v>5</v>
      </c>
      <c r="D20" s="63">
        <v>19</v>
      </c>
      <c r="E20" s="64">
        <v>0</v>
      </c>
      <c r="F20" s="65">
        <v>3044</v>
      </c>
      <c r="G20" s="64">
        <v>0</v>
      </c>
      <c r="H20" s="74">
        <v>890</v>
      </c>
      <c r="I20" s="74">
        <v>0</v>
      </c>
      <c r="J20" s="72">
        <v>1060</v>
      </c>
      <c r="K20" s="74">
        <v>0</v>
      </c>
      <c r="L20" s="81">
        <v>0</v>
      </c>
      <c r="M20" s="82">
        <v>1369</v>
      </c>
      <c r="N20" s="81">
        <v>0</v>
      </c>
    </row>
    <row r="21" spans="1:14" ht="15" x14ac:dyDescent="0.2">
      <c r="A21" s="52">
        <v>18</v>
      </c>
      <c r="B21" s="54" t="s">
        <v>29</v>
      </c>
      <c r="C21" s="86">
        <f t="shared" si="0"/>
        <v>0</v>
      </c>
      <c r="D21" s="64">
        <v>0</v>
      </c>
      <c r="E21" s="64">
        <v>0</v>
      </c>
      <c r="F21" s="64">
        <v>0</v>
      </c>
      <c r="G21" s="64">
        <v>0</v>
      </c>
      <c r="H21" s="72">
        <v>0</v>
      </c>
      <c r="I21" s="72">
        <v>0</v>
      </c>
      <c r="J21" s="72">
        <v>0</v>
      </c>
      <c r="K21" s="74">
        <v>0</v>
      </c>
      <c r="L21" s="81">
        <v>0</v>
      </c>
      <c r="M21" s="81">
        <v>0</v>
      </c>
      <c r="N21" s="81">
        <v>0</v>
      </c>
    </row>
    <row r="22" spans="1:14" ht="15" x14ac:dyDescent="0.2">
      <c r="A22" s="52">
        <v>19</v>
      </c>
      <c r="B22" s="54" t="s">
        <v>30</v>
      </c>
      <c r="C22" s="86">
        <f t="shared" si="0"/>
        <v>3</v>
      </c>
      <c r="D22" s="64">
        <v>0</v>
      </c>
      <c r="E22" s="64">
        <v>0</v>
      </c>
      <c r="F22" s="64">
        <v>0</v>
      </c>
      <c r="G22" s="64">
        <v>0</v>
      </c>
      <c r="H22" s="72">
        <v>3827</v>
      </c>
      <c r="I22" s="72">
        <v>6500</v>
      </c>
      <c r="J22" s="72">
        <v>3232</v>
      </c>
      <c r="K22" s="74">
        <v>0</v>
      </c>
      <c r="L22" s="81">
        <v>0</v>
      </c>
      <c r="M22" s="81">
        <v>0</v>
      </c>
      <c r="N22" s="81">
        <v>0</v>
      </c>
    </row>
    <row r="23" spans="1:14" ht="15" x14ac:dyDescent="0.2">
      <c r="A23" s="52">
        <v>20</v>
      </c>
      <c r="B23" s="54" t="s">
        <v>31</v>
      </c>
      <c r="C23" s="86">
        <f t="shared" si="0"/>
        <v>5</v>
      </c>
      <c r="D23" s="64">
        <v>0</v>
      </c>
      <c r="E23" s="64">
        <v>0</v>
      </c>
      <c r="F23" s="65">
        <v>6100</v>
      </c>
      <c r="G23" s="65">
        <v>141040</v>
      </c>
      <c r="H23" s="72">
        <v>1166</v>
      </c>
      <c r="I23" s="74">
        <v>0</v>
      </c>
      <c r="J23" s="72">
        <v>12022</v>
      </c>
      <c r="K23" s="74">
        <v>0</v>
      </c>
      <c r="L23" s="81">
        <v>0</v>
      </c>
      <c r="M23" s="81">
        <v>38</v>
      </c>
      <c r="N23" s="81">
        <v>0</v>
      </c>
    </row>
    <row r="24" spans="1:14" ht="15" x14ac:dyDescent="0.2">
      <c r="A24" s="52">
        <v>21</v>
      </c>
      <c r="B24" s="54" t="s">
        <v>32</v>
      </c>
      <c r="C24" s="86">
        <f t="shared" si="0"/>
        <v>8</v>
      </c>
      <c r="D24" s="62">
        <v>1950</v>
      </c>
      <c r="E24" s="64">
        <v>0</v>
      </c>
      <c r="F24" s="65">
        <v>7900</v>
      </c>
      <c r="G24" s="65">
        <v>153534</v>
      </c>
      <c r="H24" s="72">
        <v>6520</v>
      </c>
      <c r="I24" s="72">
        <v>5400</v>
      </c>
      <c r="J24" s="72">
        <v>12840</v>
      </c>
      <c r="K24" s="74">
        <v>29</v>
      </c>
      <c r="L24" s="81">
        <v>0</v>
      </c>
      <c r="M24" s="81">
        <v>613</v>
      </c>
      <c r="N24" s="81">
        <v>0</v>
      </c>
    </row>
    <row r="25" spans="1:14" ht="15" x14ac:dyDescent="0.2">
      <c r="A25" s="52">
        <v>22</v>
      </c>
      <c r="B25" s="54" t="s">
        <v>33</v>
      </c>
      <c r="C25" s="86">
        <f t="shared" si="0"/>
        <v>5</v>
      </c>
      <c r="D25" s="63">
        <v>0</v>
      </c>
      <c r="E25" s="64">
        <v>0</v>
      </c>
      <c r="F25" s="65">
        <v>3456</v>
      </c>
      <c r="G25" s="65">
        <v>87469</v>
      </c>
      <c r="H25" s="74">
        <v>230</v>
      </c>
      <c r="I25" s="74">
        <v>0</v>
      </c>
      <c r="J25" s="74">
        <v>0</v>
      </c>
      <c r="K25" s="74">
        <v>0</v>
      </c>
      <c r="L25" s="81">
        <v>0</v>
      </c>
      <c r="M25" s="81">
        <v>16</v>
      </c>
      <c r="N25" s="81">
        <v>100</v>
      </c>
    </row>
    <row r="26" spans="1:14" ht="15" x14ac:dyDescent="0.2">
      <c r="A26" s="52">
        <v>23</v>
      </c>
      <c r="B26" s="54" t="s">
        <v>34</v>
      </c>
      <c r="C26" s="86">
        <f t="shared" si="0"/>
        <v>5</v>
      </c>
      <c r="D26" s="63">
        <v>146</v>
      </c>
      <c r="E26" s="65">
        <v>4546</v>
      </c>
      <c r="F26" s="64">
        <v>0</v>
      </c>
      <c r="G26" s="64">
        <v>0</v>
      </c>
      <c r="H26" s="72">
        <v>4970</v>
      </c>
      <c r="I26" s="74">
        <v>0</v>
      </c>
      <c r="J26" s="72">
        <v>3050</v>
      </c>
      <c r="K26" s="74">
        <v>0</v>
      </c>
      <c r="L26" s="81">
        <v>0</v>
      </c>
      <c r="M26" s="82">
        <v>7794</v>
      </c>
      <c r="N26" s="81">
        <v>0</v>
      </c>
    </row>
    <row r="27" spans="1:14" ht="15" x14ac:dyDescent="0.2">
      <c r="A27" s="52">
        <v>24</v>
      </c>
      <c r="B27" s="54" t="s">
        <v>35</v>
      </c>
      <c r="C27" s="86">
        <f t="shared" si="0"/>
        <v>9</v>
      </c>
      <c r="D27" s="63">
        <v>0</v>
      </c>
      <c r="E27" s="65">
        <v>1459</v>
      </c>
      <c r="F27" s="64">
        <v>102</v>
      </c>
      <c r="G27" s="64">
        <v>0</v>
      </c>
      <c r="H27" s="74">
        <v>962</v>
      </c>
      <c r="I27" s="72">
        <v>3000</v>
      </c>
      <c r="J27" s="72">
        <v>2587</v>
      </c>
      <c r="K27" s="74">
        <v>51</v>
      </c>
      <c r="L27" s="81">
        <v>13</v>
      </c>
      <c r="M27" s="81">
        <v>778</v>
      </c>
      <c r="N27" s="81">
        <v>49</v>
      </c>
    </row>
    <row r="28" spans="1:14" s="57" customFormat="1" ht="15" x14ac:dyDescent="0.2">
      <c r="A28" s="55">
        <v>25</v>
      </c>
      <c r="B28" s="56" t="s">
        <v>36</v>
      </c>
      <c r="C28" s="86">
        <f t="shared" si="0"/>
        <v>7</v>
      </c>
      <c r="D28" s="66">
        <v>891</v>
      </c>
      <c r="E28" s="65">
        <v>850</v>
      </c>
      <c r="F28" s="64">
        <v>0</v>
      </c>
      <c r="G28" s="67">
        <v>83000</v>
      </c>
      <c r="H28" s="75">
        <v>6000</v>
      </c>
      <c r="I28" s="75">
        <v>48951</v>
      </c>
      <c r="J28" s="75">
        <v>6200</v>
      </c>
      <c r="K28" s="76">
        <v>39</v>
      </c>
      <c r="L28" s="81">
        <v>0</v>
      </c>
      <c r="M28" s="81">
        <v>0</v>
      </c>
      <c r="N28" s="81">
        <v>0</v>
      </c>
    </row>
    <row r="29" spans="1:14" ht="15" x14ac:dyDescent="0.2">
      <c r="A29" s="52">
        <v>26</v>
      </c>
      <c r="B29" s="54" t="s">
        <v>37</v>
      </c>
      <c r="C29" s="86">
        <f t="shared" si="0"/>
        <v>10</v>
      </c>
      <c r="D29" s="62">
        <v>10000</v>
      </c>
      <c r="E29" s="65">
        <v>2844</v>
      </c>
      <c r="F29" s="65">
        <v>1614</v>
      </c>
      <c r="G29" s="65">
        <v>39146</v>
      </c>
      <c r="H29" s="72">
        <v>3211</v>
      </c>
      <c r="I29" s="72">
        <v>10333</v>
      </c>
      <c r="J29" s="72">
        <v>2150</v>
      </c>
      <c r="K29" s="74">
        <v>6</v>
      </c>
      <c r="L29" s="81">
        <v>0</v>
      </c>
      <c r="M29" s="82">
        <v>8429</v>
      </c>
      <c r="N29" s="81">
        <v>133</v>
      </c>
    </row>
    <row r="30" spans="1:14" ht="15" x14ac:dyDescent="0.2">
      <c r="A30" s="52">
        <v>27</v>
      </c>
      <c r="B30" s="54" t="s">
        <v>38</v>
      </c>
      <c r="C30" s="86">
        <f t="shared" si="0"/>
        <v>3</v>
      </c>
      <c r="D30" s="64">
        <v>0</v>
      </c>
      <c r="E30" s="65">
        <v>1312</v>
      </c>
      <c r="F30" s="64">
        <v>0</v>
      </c>
      <c r="G30" s="65">
        <v>5314</v>
      </c>
      <c r="H30" s="74">
        <v>0</v>
      </c>
      <c r="I30" s="74">
        <v>0</v>
      </c>
      <c r="J30" s="74">
        <v>0</v>
      </c>
      <c r="K30" s="74">
        <v>0</v>
      </c>
      <c r="L30" s="81">
        <v>0</v>
      </c>
      <c r="M30" s="81">
        <v>732</v>
      </c>
      <c r="N30" s="81">
        <v>0</v>
      </c>
    </row>
    <row r="31" spans="1:14" ht="15" x14ac:dyDescent="0.2">
      <c r="A31" s="52">
        <v>28</v>
      </c>
      <c r="B31" s="54" t="s">
        <v>39</v>
      </c>
      <c r="C31" s="86">
        <f t="shared" si="0"/>
        <v>7</v>
      </c>
      <c r="D31" s="62">
        <v>3280</v>
      </c>
      <c r="E31" s="65">
        <v>5710</v>
      </c>
      <c r="F31" s="64">
        <v>0</v>
      </c>
      <c r="G31" s="65">
        <v>112723</v>
      </c>
      <c r="H31" s="72">
        <v>1455</v>
      </c>
      <c r="I31" s="72">
        <v>5960</v>
      </c>
      <c r="J31" s="72">
        <v>1120</v>
      </c>
      <c r="K31" s="74">
        <v>0</v>
      </c>
      <c r="L31" s="81">
        <v>0</v>
      </c>
      <c r="M31" s="81">
        <v>297</v>
      </c>
      <c r="N31" s="81">
        <v>0</v>
      </c>
    </row>
    <row r="32" spans="1:14" ht="15" x14ac:dyDescent="0.2">
      <c r="A32" s="52">
        <v>29</v>
      </c>
      <c r="B32" s="54" t="s">
        <v>40</v>
      </c>
      <c r="C32" s="86">
        <f t="shared" si="0"/>
        <v>4</v>
      </c>
      <c r="D32" s="63">
        <v>0</v>
      </c>
      <c r="E32" s="64">
        <v>0</v>
      </c>
      <c r="F32" s="64">
        <v>0</v>
      </c>
      <c r="G32" s="65">
        <v>91707</v>
      </c>
      <c r="H32" s="72">
        <v>2940</v>
      </c>
      <c r="I32" s="72">
        <v>5200</v>
      </c>
      <c r="J32" s="72">
        <v>3260</v>
      </c>
      <c r="K32" s="74">
        <v>0</v>
      </c>
      <c r="L32" s="81">
        <v>0</v>
      </c>
      <c r="M32" s="81">
        <v>0</v>
      </c>
      <c r="N32" s="81">
        <v>0</v>
      </c>
    </row>
    <row r="33" spans="1:14" ht="15" x14ac:dyDescent="0.2">
      <c r="A33" s="52">
        <v>30</v>
      </c>
      <c r="B33" s="54" t="s">
        <v>41</v>
      </c>
      <c r="C33" s="86">
        <f t="shared" si="0"/>
        <v>6</v>
      </c>
      <c r="D33" s="62">
        <v>1755</v>
      </c>
      <c r="E33" s="65">
        <v>1404</v>
      </c>
      <c r="F33" s="64">
        <v>0</v>
      </c>
      <c r="G33" s="65">
        <v>32890</v>
      </c>
      <c r="H33" s="72">
        <v>1535</v>
      </c>
      <c r="I33" s="74">
        <v>0</v>
      </c>
      <c r="J33" s="74">
        <v>0</v>
      </c>
      <c r="K33" s="74">
        <v>0</v>
      </c>
      <c r="L33" s="81">
        <v>327</v>
      </c>
      <c r="M33" s="81">
        <v>128</v>
      </c>
      <c r="N33" s="81">
        <v>0</v>
      </c>
    </row>
    <row r="34" spans="1:14" ht="15" x14ac:dyDescent="0.2">
      <c r="A34" s="52">
        <v>31</v>
      </c>
      <c r="B34" s="54" t="s">
        <v>42</v>
      </c>
      <c r="C34" s="86">
        <f t="shared" si="0"/>
        <v>5</v>
      </c>
      <c r="D34" s="62">
        <v>1061</v>
      </c>
      <c r="E34" s="65">
        <v>1205</v>
      </c>
      <c r="F34" s="64">
        <v>0</v>
      </c>
      <c r="G34" s="65">
        <v>21589</v>
      </c>
      <c r="H34" s="72">
        <v>30609</v>
      </c>
      <c r="I34" s="72">
        <v>36000</v>
      </c>
      <c r="J34" s="74">
        <v>0</v>
      </c>
      <c r="K34" s="74">
        <v>0</v>
      </c>
      <c r="L34" s="81">
        <v>0</v>
      </c>
      <c r="M34" s="81">
        <v>0</v>
      </c>
      <c r="N34" s="81">
        <v>0</v>
      </c>
    </row>
    <row r="35" spans="1:14" ht="15" x14ac:dyDescent="0.2">
      <c r="A35" s="52">
        <v>32</v>
      </c>
      <c r="B35" s="54" t="s">
        <v>43</v>
      </c>
      <c r="C35" s="86">
        <f t="shared" si="0"/>
        <v>10</v>
      </c>
      <c r="D35" s="62">
        <v>15007</v>
      </c>
      <c r="E35" s="65">
        <v>12708</v>
      </c>
      <c r="F35" s="65">
        <v>5003</v>
      </c>
      <c r="G35" s="65">
        <v>33238</v>
      </c>
      <c r="H35" s="72">
        <v>1251</v>
      </c>
      <c r="I35" s="72">
        <v>5597</v>
      </c>
      <c r="J35" s="72">
        <v>1014</v>
      </c>
      <c r="K35" s="74">
        <v>6</v>
      </c>
      <c r="L35" s="81">
        <v>0</v>
      </c>
      <c r="M35" s="81">
        <v>1032</v>
      </c>
      <c r="N35" s="81">
        <v>50</v>
      </c>
    </row>
    <row r="36" spans="1:14" ht="15" x14ac:dyDescent="0.2">
      <c r="A36" s="52">
        <v>33</v>
      </c>
      <c r="B36" s="54" t="s">
        <v>44</v>
      </c>
      <c r="C36" s="86">
        <f t="shared" si="0"/>
        <v>5</v>
      </c>
      <c r="D36" s="64">
        <v>0</v>
      </c>
      <c r="E36" s="64">
        <v>0</v>
      </c>
      <c r="F36" s="65">
        <v>0</v>
      </c>
      <c r="G36" s="64">
        <v>96275</v>
      </c>
      <c r="H36" s="72">
        <v>16947</v>
      </c>
      <c r="I36" s="72">
        <v>6900</v>
      </c>
      <c r="J36" s="74">
        <v>190</v>
      </c>
      <c r="K36" s="74">
        <v>0</v>
      </c>
      <c r="L36" s="81">
        <v>0</v>
      </c>
      <c r="M36" s="81">
        <v>39</v>
      </c>
      <c r="N36" s="81">
        <v>0</v>
      </c>
    </row>
    <row r="37" spans="1:14" ht="15" x14ac:dyDescent="0.2">
      <c r="A37" s="52">
        <v>34</v>
      </c>
      <c r="B37" s="54" t="s">
        <v>45</v>
      </c>
      <c r="C37" s="86">
        <f t="shared" si="0"/>
        <v>6</v>
      </c>
      <c r="D37" s="64">
        <v>0</v>
      </c>
      <c r="E37" s="64">
        <v>0</v>
      </c>
      <c r="F37" s="65">
        <v>1602</v>
      </c>
      <c r="G37" s="64">
        <v>44734</v>
      </c>
      <c r="H37" s="72">
        <v>1800</v>
      </c>
      <c r="I37" s="72">
        <v>2400</v>
      </c>
      <c r="J37" s="74">
        <v>500</v>
      </c>
      <c r="K37" s="74">
        <v>1</v>
      </c>
      <c r="L37" s="81">
        <v>0</v>
      </c>
      <c r="M37" s="81">
        <v>0</v>
      </c>
      <c r="N37" s="81">
        <v>0</v>
      </c>
    </row>
    <row r="38" spans="1:14" ht="15" x14ac:dyDescent="0.2">
      <c r="A38" s="52">
        <v>35</v>
      </c>
      <c r="B38" s="54" t="s">
        <v>46</v>
      </c>
      <c r="C38" s="86">
        <f t="shared" si="0"/>
        <v>8</v>
      </c>
      <c r="D38" s="62">
        <v>2984</v>
      </c>
      <c r="E38" s="65">
        <v>2496</v>
      </c>
      <c r="F38" s="64">
        <v>2200</v>
      </c>
      <c r="G38" s="65">
        <v>52508</v>
      </c>
      <c r="H38" s="72">
        <v>3948</v>
      </c>
      <c r="I38" s="74">
        <v>0</v>
      </c>
      <c r="J38" s="72">
        <v>2927</v>
      </c>
      <c r="K38" s="74">
        <v>17</v>
      </c>
      <c r="L38" s="81">
        <v>0</v>
      </c>
      <c r="M38" s="81">
        <v>750</v>
      </c>
      <c r="N38" s="81">
        <v>0</v>
      </c>
    </row>
    <row r="39" spans="1:14" ht="15" x14ac:dyDescent="0.2">
      <c r="A39" s="52">
        <v>36</v>
      </c>
      <c r="B39" s="54" t="s">
        <v>47</v>
      </c>
      <c r="C39" s="86">
        <f t="shared" si="0"/>
        <v>9</v>
      </c>
      <c r="D39" s="62">
        <v>1500</v>
      </c>
      <c r="E39" s="65">
        <v>1500</v>
      </c>
      <c r="F39" s="65">
        <v>1492</v>
      </c>
      <c r="G39" s="65">
        <v>798870</v>
      </c>
      <c r="H39" s="72">
        <v>15452</v>
      </c>
      <c r="I39" s="72">
        <v>13949</v>
      </c>
      <c r="J39" s="72">
        <v>9928</v>
      </c>
      <c r="K39" s="74">
        <v>39</v>
      </c>
      <c r="L39" s="81">
        <v>0</v>
      </c>
      <c r="M39" s="82">
        <v>8747</v>
      </c>
      <c r="N39" s="81">
        <v>0</v>
      </c>
    </row>
    <row r="40" spans="1:14" ht="15" x14ac:dyDescent="0.2">
      <c r="A40" s="52">
        <v>37</v>
      </c>
      <c r="B40" s="54" t="s">
        <v>48</v>
      </c>
      <c r="C40" s="86">
        <f t="shared" si="0"/>
        <v>8</v>
      </c>
      <c r="D40" s="62">
        <v>3103</v>
      </c>
      <c r="E40" s="68">
        <v>0</v>
      </c>
      <c r="F40" s="68">
        <v>0</v>
      </c>
      <c r="G40" s="68">
        <v>25990</v>
      </c>
      <c r="H40" s="77">
        <v>1803</v>
      </c>
      <c r="I40" s="78">
        <v>0</v>
      </c>
      <c r="J40" s="77">
        <v>1347</v>
      </c>
      <c r="K40" s="77">
        <v>10</v>
      </c>
      <c r="L40" s="83">
        <v>196</v>
      </c>
      <c r="M40" s="83">
        <v>568</v>
      </c>
      <c r="N40" s="83">
        <v>200</v>
      </c>
    </row>
    <row r="41" spans="1:14" s="59" customFormat="1" ht="15" x14ac:dyDescent="0.25">
      <c r="A41" s="58"/>
      <c r="B41" s="58" t="s">
        <v>50</v>
      </c>
      <c r="C41" s="87">
        <f>SUM(C4:C40)</f>
        <v>221</v>
      </c>
      <c r="D41" s="69">
        <f t="shared" ref="D41:N41" si="1">SUM(D4:D40)</f>
        <v>88102</v>
      </c>
      <c r="E41" s="69">
        <f t="shared" si="1"/>
        <v>57652</v>
      </c>
      <c r="F41" s="69">
        <f t="shared" si="1"/>
        <v>44354</v>
      </c>
      <c r="G41" s="69">
        <f t="shared" si="1"/>
        <v>2623012</v>
      </c>
      <c r="H41" s="79">
        <f t="shared" si="1"/>
        <v>182323</v>
      </c>
      <c r="I41" s="79">
        <f t="shared" si="1"/>
        <v>199563</v>
      </c>
      <c r="J41" s="79">
        <f t="shared" si="1"/>
        <v>104462</v>
      </c>
      <c r="K41" s="79">
        <f t="shared" si="1"/>
        <v>248</v>
      </c>
      <c r="L41" s="80">
        <f t="shared" si="1"/>
        <v>573</v>
      </c>
      <c r="M41" s="84">
        <f>SUM(M4:M40)</f>
        <v>57855</v>
      </c>
      <c r="N41" s="84">
        <f t="shared" si="1"/>
        <v>2409</v>
      </c>
    </row>
  </sheetData>
  <mergeCells count="2">
    <mergeCell ref="A1:N1"/>
    <mergeCell ref="A2:N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110" zoomScaleNormal="110" zoomScaleSheetLayoutView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37" sqref="G37"/>
    </sheetView>
  </sheetViews>
  <sheetFormatPr defaultColWidth="14.140625" defaultRowHeight="12.75" x14ac:dyDescent="0.2"/>
  <cols>
    <col min="1" max="1" width="4.28515625" style="88" customWidth="1"/>
    <col min="2" max="2" width="15.140625" style="88" customWidth="1"/>
    <col min="3" max="5" width="14.28515625" style="88" customWidth="1"/>
    <col min="6" max="6" width="15.28515625" style="88" customWidth="1"/>
    <col min="7" max="7" width="14.28515625" style="88" customWidth="1"/>
    <col min="8" max="8" width="15.28515625" style="88" customWidth="1"/>
    <col min="9" max="9" width="14.28515625" style="88" customWidth="1"/>
    <col min="10" max="10" width="13.140625" style="88" customWidth="1"/>
    <col min="11" max="11" width="11.5703125" style="88" customWidth="1"/>
    <col min="12" max="12" width="14.28515625" style="88" customWidth="1"/>
    <col min="13" max="13" width="13.140625" style="88" customWidth="1"/>
    <col min="14" max="14" width="15.85546875" style="93" customWidth="1"/>
    <col min="15" max="15" width="13.140625" style="93" customWidth="1"/>
    <col min="16" max="16" width="16.5703125" style="93" customWidth="1"/>
    <col min="17" max="16384" width="14.140625" style="88"/>
  </cols>
  <sheetData>
    <row r="1" spans="1:16" ht="18" x14ac:dyDescent="0.25">
      <c r="A1" s="159" t="s">
        <v>66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8" x14ac:dyDescent="0.25">
      <c r="A2" s="160" t="s">
        <v>98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s="90" customFormat="1" ht="30" customHeight="1" x14ac:dyDescent="0.2">
      <c r="A3" s="152" t="s">
        <v>51</v>
      </c>
      <c r="B3" s="89" t="s">
        <v>77</v>
      </c>
      <c r="C3" s="89" t="s">
        <v>0</v>
      </c>
      <c r="D3" s="89" t="s">
        <v>1</v>
      </c>
      <c r="E3" s="89" t="s">
        <v>2</v>
      </c>
      <c r="F3" s="89" t="s">
        <v>3</v>
      </c>
      <c r="G3" s="89" t="s">
        <v>4</v>
      </c>
      <c r="H3" s="89" t="s">
        <v>5</v>
      </c>
      <c r="I3" s="89" t="s">
        <v>6</v>
      </c>
      <c r="J3" s="89" t="s">
        <v>7</v>
      </c>
      <c r="K3" s="89" t="s">
        <v>8</v>
      </c>
      <c r="L3" s="89" t="s">
        <v>9</v>
      </c>
      <c r="M3" s="89" t="s">
        <v>10</v>
      </c>
      <c r="N3" s="154" t="s">
        <v>96</v>
      </c>
      <c r="O3" s="156" t="s">
        <v>95</v>
      </c>
      <c r="P3" s="158" t="s">
        <v>93</v>
      </c>
    </row>
    <row r="4" spans="1:16" s="93" customFormat="1" ht="25.5" x14ac:dyDescent="0.2">
      <c r="A4" s="153"/>
      <c r="B4" s="91" t="s">
        <v>90</v>
      </c>
      <c r="C4" s="92">
        <v>372</v>
      </c>
      <c r="D4" s="92">
        <v>590.79999999999995</v>
      </c>
      <c r="E4" s="92">
        <v>765.86</v>
      </c>
      <c r="F4" s="92">
        <v>50.33</v>
      </c>
      <c r="G4" s="92">
        <v>433.26</v>
      </c>
      <c r="H4" s="92">
        <v>525.16</v>
      </c>
      <c r="I4" s="92">
        <v>420.13</v>
      </c>
      <c r="J4" s="92">
        <v>26258.2</v>
      </c>
      <c r="K4" s="92">
        <v>547.04999999999995</v>
      </c>
      <c r="L4" s="92">
        <v>547.04999999999995</v>
      </c>
      <c r="M4" s="92">
        <v>547.04999999999995</v>
      </c>
      <c r="N4" s="155"/>
      <c r="O4" s="157"/>
      <c r="P4" s="158"/>
    </row>
    <row r="5" spans="1:16" x14ac:dyDescent="0.2">
      <c r="A5" s="94">
        <v>1</v>
      </c>
      <c r="B5" s="94" t="s">
        <v>11</v>
      </c>
      <c r="C5" s="95">
        <f>SUM(Results!D4*$C$4)</f>
        <v>623100</v>
      </c>
      <c r="D5" s="95">
        <f>SUM(Results!E4*$D$4)</f>
        <v>1049260.7999999998</v>
      </c>
      <c r="E5" s="95">
        <f>SUM(Results!F4*$E$4)</f>
        <v>369910.38</v>
      </c>
      <c r="F5" s="95">
        <f>SUM(Results!G4*$F$4)</f>
        <v>2132079.46</v>
      </c>
      <c r="G5" s="95">
        <f>SUM(Results!H4*$G$4)</f>
        <v>1867350.5999999999</v>
      </c>
      <c r="H5" s="95">
        <f>SUM(Results!I4*$H$4)</f>
        <v>3781152</v>
      </c>
      <c r="I5" s="95">
        <f>SUM(Results!J4*$I$4)</f>
        <v>855384.67999999993</v>
      </c>
      <c r="J5" s="95">
        <f>SUM(Results!K4*$J$4)</f>
        <v>105032.8</v>
      </c>
      <c r="K5" s="95">
        <f>SUM(Results!L4*$K$4)</f>
        <v>0</v>
      </c>
      <c r="L5" s="95">
        <f>SUM(Results!M4*$L$4)</f>
        <v>1514234.4</v>
      </c>
      <c r="M5" s="95">
        <f>SUM(Results!N4*$M$4)</f>
        <v>547050</v>
      </c>
      <c r="N5" s="96">
        <f>SUM(C5:M5)</f>
        <v>12844555.119999999</v>
      </c>
      <c r="O5" s="96">
        <v>0</v>
      </c>
      <c r="P5" s="96">
        <f>SUM(N5-O5)</f>
        <v>12844555.119999999</v>
      </c>
    </row>
    <row r="6" spans="1:16" x14ac:dyDescent="0.2">
      <c r="A6" s="94">
        <v>2</v>
      </c>
      <c r="B6" s="94" t="s">
        <v>13</v>
      </c>
      <c r="C6" s="95">
        <f>SUM(Results!D5*$C$4)</f>
        <v>0</v>
      </c>
      <c r="D6" s="95">
        <f>SUM(Results!E5*$D$4)</f>
        <v>1240680</v>
      </c>
      <c r="E6" s="95">
        <f>SUM(Results!F5*$E$4)</f>
        <v>0</v>
      </c>
      <c r="F6" s="95">
        <f>SUM(Results!G5*$F$4)</f>
        <v>4632574.5199999996</v>
      </c>
      <c r="G6" s="95">
        <f>SUM(Results!H5*$G$4)</f>
        <v>693216</v>
      </c>
      <c r="H6" s="95">
        <f>SUM(Results!I5*$H$4)</f>
        <v>9882986.0399999991</v>
      </c>
      <c r="I6" s="95">
        <f>SUM(Results!J5*$I$4)</f>
        <v>647000.19999999995</v>
      </c>
      <c r="J6" s="95">
        <f>SUM(Results!K5*$J$4)</f>
        <v>26258.2</v>
      </c>
      <c r="K6" s="95">
        <f>SUM(Results!L5*$K$4)</f>
        <v>0</v>
      </c>
      <c r="L6" s="95">
        <f>SUM(Results!M5*$L$4)</f>
        <v>3768080.4</v>
      </c>
      <c r="M6" s="95">
        <f>SUM(Results!N5*$M$4)</f>
        <v>0</v>
      </c>
      <c r="N6" s="96">
        <f t="shared" ref="N6:N41" si="0">SUM(C6:M6)</f>
        <v>20890795.359999996</v>
      </c>
      <c r="O6" s="96">
        <v>0</v>
      </c>
      <c r="P6" s="96">
        <f t="shared" ref="P6:P41" si="1">SUM(N6-O6)</f>
        <v>20890795.359999996</v>
      </c>
    </row>
    <row r="7" spans="1:16" ht="16.899999999999999" customHeight="1" x14ac:dyDescent="0.2">
      <c r="A7" s="94">
        <v>3</v>
      </c>
      <c r="B7" s="94" t="s">
        <v>14</v>
      </c>
      <c r="C7" s="95">
        <f>SUM(Results!D6*$C$4)</f>
        <v>0</v>
      </c>
      <c r="D7" s="95">
        <f>SUM(Results!E6*$D$4)</f>
        <v>0</v>
      </c>
      <c r="E7" s="95">
        <f>SUM(Results!F6*$E$4)</f>
        <v>0</v>
      </c>
      <c r="F7" s="95">
        <f>SUM(Results!G6*$F$4)</f>
        <v>0</v>
      </c>
      <c r="G7" s="95">
        <f>SUM(Results!H6*$G$4)</f>
        <v>389934</v>
      </c>
      <c r="H7" s="95">
        <f>SUM(Results!I6*$H$4)</f>
        <v>630192</v>
      </c>
      <c r="I7" s="95">
        <f>SUM(Results!J6*$I$4)</f>
        <v>504156</v>
      </c>
      <c r="J7" s="95">
        <f>SUM(Results!K6*$J$4)</f>
        <v>0</v>
      </c>
      <c r="K7" s="95">
        <f>SUM(Results!L6*$K$4)</f>
        <v>0</v>
      </c>
      <c r="L7" s="95">
        <f>SUM(Results!M6*$L$4)</f>
        <v>126368.54999999999</v>
      </c>
      <c r="M7" s="95">
        <f>SUM(Results!N6*$M$4)</f>
        <v>0</v>
      </c>
      <c r="N7" s="96">
        <f t="shared" si="0"/>
        <v>1650650.55</v>
      </c>
      <c r="O7" s="96">
        <v>0</v>
      </c>
      <c r="P7" s="96">
        <f t="shared" si="1"/>
        <v>1650650.55</v>
      </c>
    </row>
    <row r="8" spans="1:16" x14ac:dyDescent="0.2">
      <c r="A8" s="94">
        <v>4</v>
      </c>
      <c r="B8" s="94" t="s">
        <v>15</v>
      </c>
      <c r="C8" s="95">
        <f>SUM(Results!D7*$C$4)</f>
        <v>0</v>
      </c>
      <c r="D8" s="95">
        <f>SUM(Results!E7*$D$4)</f>
        <v>0</v>
      </c>
      <c r="E8" s="95">
        <f>SUM(Results!F7*$E$4)</f>
        <v>0</v>
      </c>
      <c r="F8" s="95">
        <f>SUM(Results!G7*$F$4)</f>
        <v>0</v>
      </c>
      <c r="G8" s="95">
        <f>SUM(Results!H7*$G$4)</f>
        <v>0</v>
      </c>
      <c r="H8" s="95">
        <f>SUM(Results!I7*$H$4)</f>
        <v>0</v>
      </c>
      <c r="I8" s="95">
        <f>SUM(Results!J7*$I$4)</f>
        <v>0</v>
      </c>
      <c r="J8" s="95">
        <f>SUM(Results!K7*$J$4)</f>
        <v>0</v>
      </c>
      <c r="K8" s="95">
        <f>SUM(Results!L7*$K$4)</f>
        <v>0</v>
      </c>
      <c r="L8" s="95">
        <f>SUM(Results!M7*$L$4)</f>
        <v>0</v>
      </c>
      <c r="M8" s="95">
        <f>SUM(Results!N7*$M$4)</f>
        <v>0</v>
      </c>
      <c r="N8" s="96">
        <f t="shared" si="0"/>
        <v>0</v>
      </c>
      <c r="O8" s="96">
        <v>0</v>
      </c>
      <c r="P8" s="96">
        <f t="shared" si="1"/>
        <v>0</v>
      </c>
    </row>
    <row r="9" spans="1:16" x14ac:dyDescent="0.2">
      <c r="A9" s="94">
        <v>5</v>
      </c>
      <c r="B9" s="94" t="s">
        <v>16</v>
      </c>
      <c r="C9" s="95">
        <f>SUM(Results!D8*$C$4)</f>
        <v>0</v>
      </c>
      <c r="D9" s="95">
        <f>SUM(Results!E8*$D$4)</f>
        <v>0</v>
      </c>
      <c r="E9" s="95">
        <f>SUM(Results!F8*$E$4)</f>
        <v>382930</v>
      </c>
      <c r="F9" s="95">
        <f>SUM(Results!G8*$F$4)</f>
        <v>3063083.8</v>
      </c>
      <c r="G9" s="95">
        <f>SUM(Results!H8*$G$4)</f>
        <v>922843.79999999993</v>
      </c>
      <c r="H9" s="95">
        <f>SUM(Results!I8*$H$4)</f>
        <v>0</v>
      </c>
      <c r="I9" s="95">
        <f>SUM(Results!J8*$I$4)</f>
        <v>0</v>
      </c>
      <c r="J9" s="95">
        <f>SUM(Results!K8*$J$4)</f>
        <v>0</v>
      </c>
      <c r="K9" s="95">
        <f>SUM(Results!L8*$K$4)</f>
        <v>0</v>
      </c>
      <c r="L9" s="95">
        <f>SUM(Results!M8*$L$4)</f>
        <v>591361.04999999993</v>
      </c>
      <c r="M9" s="95">
        <f>SUM(Results!N8*$M$4)</f>
        <v>0</v>
      </c>
      <c r="N9" s="96">
        <f t="shared" si="0"/>
        <v>4960218.6499999994</v>
      </c>
      <c r="O9" s="96">
        <v>0</v>
      </c>
      <c r="P9" s="96">
        <f t="shared" si="1"/>
        <v>4960218.6499999994</v>
      </c>
    </row>
    <row r="10" spans="1:16" x14ac:dyDescent="0.2">
      <c r="A10" s="94">
        <v>6</v>
      </c>
      <c r="B10" s="94" t="s">
        <v>17</v>
      </c>
      <c r="C10" s="95">
        <f>SUM(Results!D9*$C$4)</f>
        <v>1787460</v>
      </c>
      <c r="D10" s="95">
        <f>SUM(Results!E9*$D$4)</f>
        <v>756224</v>
      </c>
      <c r="E10" s="95">
        <f>SUM(Results!F9*$E$4)</f>
        <v>451091.54</v>
      </c>
      <c r="F10" s="95">
        <f>SUM(Results!G9*$F$4)</f>
        <v>3212110.9299999997</v>
      </c>
      <c r="G10" s="95">
        <f>SUM(Results!H9*$G$4)</f>
        <v>779868</v>
      </c>
      <c r="H10" s="95">
        <f>SUM(Results!I9*$H$4)</f>
        <v>0</v>
      </c>
      <c r="I10" s="95">
        <f>SUM(Results!J9*$I$4)</f>
        <v>924286</v>
      </c>
      <c r="J10" s="95">
        <f>SUM(Results!K9*$J$4)</f>
        <v>735229.6</v>
      </c>
      <c r="K10" s="95">
        <f>SUM(Results!L9*$K$4)</f>
        <v>0</v>
      </c>
      <c r="L10" s="95">
        <f>SUM(Results!M9*$L$4)</f>
        <v>2756037.9</v>
      </c>
      <c r="M10" s="95">
        <f>SUM(Results!N9*$M$4)</f>
        <v>0</v>
      </c>
      <c r="N10" s="96">
        <f t="shared" si="0"/>
        <v>11402307.970000001</v>
      </c>
      <c r="O10" s="96">
        <v>0</v>
      </c>
      <c r="P10" s="96">
        <f t="shared" si="1"/>
        <v>11402307.970000001</v>
      </c>
    </row>
    <row r="11" spans="1:16" x14ac:dyDescent="0.2">
      <c r="A11" s="94">
        <v>7</v>
      </c>
      <c r="B11" s="94" t="s">
        <v>18</v>
      </c>
      <c r="C11" s="95">
        <f>SUM(Results!D10*$C$4)</f>
        <v>1675860</v>
      </c>
      <c r="D11" s="95">
        <f>SUM(Results!E10*$D$4)</f>
        <v>1657193.9999999998</v>
      </c>
      <c r="E11" s="95">
        <f>SUM(Results!F10*$E$4)</f>
        <v>0</v>
      </c>
      <c r="F11" s="95">
        <f>SUM(Results!G10*$F$4)</f>
        <v>0</v>
      </c>
      <c r="G11" s="95">
        <f>SUM(Results!H10*$G$4)</f>
        <v>0</v>
      </c>
      <c r="H11" s="95">
        <f>SUM(Results!I10*$H$4)</f>
        <v>0</v>
      </c>
      <c r="I11" s="95">
        <f>SUM(Results!J10*$I$4)</f>
        <v>0</v>
      </c>
      <c r="J11" s="95">
        <f>SUM(Results!K10*$J$4)</f>
        <v>0</v>
      </c>
      <c r="K11" s="95">
        <f>SUM(Results!L10*$K$4)</f>
        <v>0</v>
      </c>
      <c r="L11" s="95">
        <f>SUM(Results!M10*$L$4)</f>
        <v>0</v>
      </c>
      <c r="M11" s="95">
        <f>SUM(Results!N10*$M$4)</f>
        <v>0</v>
      </c>
      <c r="N11" s="96">
        <f t="shared" si="0"/>
        <v>3333054</v>
      </c>
      <c r="O11" s="96">
        <v>0</v>
      </c>
      <c r="P11" s="96">
        <f t="shared" si="1"/>
        <v>3333054</v>
      </c>
    </row>
    <row r="12" spans="1:16" x14ac:dyDescent="0.2">
      <c r="A12" s="94">
        <v>8</v>
      </c>
      <c r="B12" s="94" t="s">
        <v>19</v>
      </c>
      <c r="C12" s="95">
        <f>SUM(Results!D11*$C$4)</f>
        <v>0</v>
      </c>
      <c r="D12" s="95">
        <f>SUM(Results!E11*$D$4)</f>
        <v>0</v>
      </c>
      <c r="E12" s="95">
        <f>SUM(Results!F11*$E$4)</f>
        <v>0</v>
      </c>
      <c r="F12" s="95">
        <f>SUM(Results!G11*$F$4)</f>
        <v>201269.66999999998</v>
      </c>
      <c r="G12" s="95">
        <f>SUM(Results!H11*$G$4)</f>
        <v>2849551.02</v>
      </c>
      <c r="H12" s="95">
        <f>SUM(Results!I11*$H$4)</f>
        <v>735224</v>
      </c>
      <c r="I12" s="95">
        <f>SUM(Results!J11*$I$4)</f>
        <v>2205682.5</v>
      </c>
      <c r="J12" s="95">
        <f>SUM(Results!K11*$J$4)</f>
        <v>0</v>
      </c>
      <c r="K12" s="95">
        <f>SUM(Results!L11*$K$4)</f>
        <v>0</v>
      </c>
      <c r="L12" s="95">
        <f>SUM(Results!M11*$L$4)</f>
        <v>170132.55</v>
      </c>
      <c r="M12" s="95">
        <f>SUM(Results!N11*$M$4)</f>
        <v>0</v>
      </c>
      <c r="N12" s="96">
        <f>SUM(C12:M12)</f>
        <v>6161859.7399999993</v>
      </c>
      <c r="O12" s="96">
        <v>0</v>
      </c>
      <c r="P12" s="96">
        <f t="shared" si="1"/>
        <v>6161859.7399999993</v>
      </c>
    </row>
    <row r="13" spans="1:16" ht="15" customHeight="1" x14ac:dyDescent="0.2">
      <c r="A13" s="94">
        <v>9</v>
      </c>
      <c r="B13" s="94" t="s">
        <v>20</v>
      </c>
      <c r="C13" s="95">
        <f>SUM(Results!D12*$C$4)</f>
        <v>1858512</v>
      </c>
      <c r="D13" s="95">
        <f>SUM(Results!E12*$D$4)</f>
        <v>3332702.8</v>
      </c>
      <c r="E13" s="95">
        <f>SUM(Results!F12*$E$4)</f>
        <v>0</v>
      </c>
      <c r="F13" s="95">
        <f>SUM(Results!G12*$F$4)</f>
        <v>739649.67999999993</v>
      </c>
      <c r="G13" s="95">
        <f>SUM(Results!H12*$G$4)</f>
        <v>6894033.1200000001</v>
      </c>
      <c r="H13" s="95">
        <f>SUM(Results!I12*$H$4)</f>
        <v>4234890.2399999993</v>
      </c>
      <c r="I13" s="95">
        <f>SUM(Results!J12*$I$4)</f>
        <v>8381593.5</v>
      </c>
      <c r="J13" s="95">
        <f>SUM(Results!K12*$J$4)</f>
        <v>78774.600000000006</v>
      </c>
      <c r="K13" s="95">
        <f>SUM(Results!L12*$K$4)</f>
        <v>0</v>
      </c>
      <c r="L13" s="95">
        <f>SUM(Results!M12*$L$4)</f>
        <v>0</v>
      </c>
      <c r="M13" s="95">
        <f>SUM(Results!N12*$M$4)</f>
        <v>0</v>
      </c>
      <c r="N13" s="96">
        <f t="shared" si="0"/>
        <v>25520155.940000001</v>
      </c>
      <c r="O13" s="96">
        <v>0</v>
      </c>
      <c r="P13" s="96">
        <f t="shared" si="1"/>
        <v>25520155.940000001</v>
      </c>
    </row>
    <row r="14" spans="1:16" x14ac:dyDescent="0.2">
      <c r="A14" s="94">
        <v>10</v>
      </c>
      <c r="B14" s="94" t="s">
        <v>21</v>
      </c>
      <c r="C14" s="95">
        <f>SUM(Results!D13*$C$4)</f>
        <v>2095848</v>
      </c>
      <c r="D14" s="95">
        <f>SUM(Results!E13*$D$4)</f>
        <v>3316751.1999999997</v>
      </c>
      <c r="E14" s="95">
        <f>SUM(Results!F13*$E$4)</f>
        <v>3559717.2800000003</v>
      </c>
      <c r="F14" s="95">
        <f>SUM(Results!G13*$F$4)</f>
        <v>1134840.8399999999</v>
      </c>
      <c r="G14" s="95">
        <f>SUM(Results!H13*$G$4)</f>
        <v>2062317.5999999999</v>
      </c>
      <c r="H14" s="95">
        <f>SUM(Results!I13*$H$4)</f>
        <v>0</v>
      </c>
      <c r="I14" s="95">
        <f>SUM(Results!J13*$I$4)</f>
        <v>0</v>
      </c>
      <c r="J14" s="95">
        <f>SUM(Results!K13*$J$4)</f>
        <v>0</v>
      </c>
      <c r="K14" s="95">
        <f>SUM(Results!L13*$K$4)</f>
        <v>0</v>
      </c>
      <c r="L14" s="95">
        <f>SUM(Results!M13*$L$4)</f>
        <v>1799247.45</v>
      </c>
      <c r="M14" s="95">
        <f>SUM(Results!N13*$M$4)</f>
        <v>0</v>
      </c>
      <c r="N14" s="96">
        <f t="shared" si="0"/>
        <v>13968722.369999999</v>
      </c>
      <c r="O14" s="96">
        <v>0</v>
      </c>
      <c r="P14" s="96">
        <f t="shared" si="1"/>
        <v>13968722.369999999</v>
      </c>
    </row>
    <row r="15" spans="1:16" x14ac:dyDescent="0.2">
      <c r="A15" s="94">
        <v>11</v>
      </c>
      <c r="B15" s="94" t="s">
        <v>22</v>
      </c>
      <c r="C15" s="95">
        <f>SUM(Results!D14*$C$4)</f>
        <v>0</v>
      </c>
      <c r="D15" s="95">
        <f>SUM(Results!E14*$D$4)</f>
        <v>0</v>
      </c>
      <c r="E15" s="95">
        <f>SUM(Results!F14*$E$4)</f>
        <v>0</v>
      </c>
      <c r="F15" s="95">
        <f>SUM(Results!G14*$F$4)</f>
        <v>2634926.4899999998</v>
      </c>
      <c r="G15" s="95">
        <f>SUM(Results!H14*$G$4)</f>
        <v>64555.74</v>
      </c>
      <c r="H15" s="95">
        <f>SUM(Results!I14*$H$4)</f>
        <v>747827.84</v>
      </c>
      <c r="I15" s="95">
        <f>SUM(Results!J14*$I$4)</f>
        <v>150826.67000000001</v>
      </c>
      <c r="J15" s="95">
        <f>SUM(Results!K14*$J$4)</f>
        <v>0</v>
      </c>
      <c r="K15" s="95">
        <f>SUM(Results!L14*$K$4)</f>
        <v>0</v>
      </c>
      <c r="L15" s="95">
        <f>SUM(Results!M14*$L$4)</f>
        <v>649895.39999999991</v>
      </c>
      <c r="M15" s="95">
        <f>SUM(Results!N14*$M$4)</f>
        <v>0</v>
      </c>
      <c r="N15" s="96">
        <f t="shared" si="0"/>
        <v>4248032.1399999997</v>
      </c>
      <c r="O15" s="96">
        <v>0</v>
      </c>
      <c r="P15" s="96">
        <f t="shared" si="1"/>
        <v>4248032.1399999997</v>
      </c>
    </row>
    <row r="16" spans="1:16" x14ac:dyDescent="0.2">
      <c r="A16" s="94">
        <v>12</v>
      </c>
      <c r="B16" s="94" t="s">
        <v>23</v>
      </c>
      <c r="C16" s="95">
        <f>SUM(Results!D15*$C$4)</f>
        <v>0</v>
      </c>
      <c r="D16" s="95">
        <f>SUM(Results!E15*$D$4)</f>
        <v>0</v>
      </c>
      <c r="E16" s="95">
        <f>SUM(Results!F15*$E$4)</f>
        <v>39058.86</v>
      </c>
      <c r="F16" s="95">
        <f>SUM(Results!G15*$F$4)</f>
        <v>3826438.9099999997</v>
      </c>
      <c r="G16" s="95">
        <f>SUM(Results!H15*$G$4)</f>
        <v>30328.2</v>
      </c>
      <c r="H16" s="95">
        <f>SUM(Results!I15*$H$4)</f>
        <v>386517.75999999995</v>
      </c>
      <c r="I16" s="95">
        <f>SUM(Results!J15*$I$4)</f>
        <v>169312.38999999998</v>
      </c>
      <c r="J16" s="95">
        <f>SUM(Results!K15*$J$4)</f>
        <v>0</v>
      </c>
      <c r="K16" s="95">
        <f>SUM(Results!L15*$K$4)</f>
        <v>0</v>
      </c>
      <c r="L16" s="95">
        <f>SUM(Results!M15*$L$4)</f>
        <v>829874.85</v>
      </c>
      <c r="M16" s="95">
        <f>SUM(Results!N15*$M$4)</f>
        <v>69475.349999999991</v>
      </c>
      <c r="N16" s="96">
        <f t="shared" si="0"/>
        <v>5351006.3199999984</v>
      </c>
      <c r="O16" s="96">
        <v>0</v>
      </c>
      <c r="P16" s="96">
        <f t="shared" si="1"/>
        <v>5351006.3199999984</v>
      </c>
    </row>
    <row r="17" spans="1:16" x14ac:dyDescent="0.2">
      <c r="A17" s="94">
        <v>13</v>
      </c>
      <c r="B17" s="94" t="s">
        <v>24</v>
      </c>
      <c r="C17" s="95">
        <f>SUM(Results!D16*$C$4)</f>
        <v>0</v>
      </c>
      <c r="D17" s="95">
        <f>SUM(Results!E16*$D$4)</f>
        <v>665831.6</v>
      </c>
      <c r="E17" s="95">
        <f>SUM(Results!F16*$E$4)</f>
        <v>428115.74</v>
      </c>
      <c r="F17" s="95">
        <f>SUM(Results!G16*$F$4)</f>
        <v>3255646.38</v>
      </c>
      <c r="G17" s="95">
        <f>SUM(Results!H16*$G$4)</f>
        <v>490450.32</v>
      </c>
      <c r="H17" s="95">
        <f>SUM(Results!I16*$H$4)</f>
        <v>183806</v>
      </c>
      <c r="I17" s="95">
        <f>SUM(Results!J16*$I$4)</f>
        <v>576838.49</v>
      </c>
      <c r="J17" s="95">
        <f>SUM(Results!K16*$J$4)</f>
        <v>105032.8</v>
      </c>
      <c r="K17" s="95">
        <f>SUM(Results!L16*$K$4)</f>
        <v>20240.849999999999</v>
      </c>
      <c r="L17" s="95">
        <f>SUM(Results!M16*$L$4)</f>
        <v>27352.499999999996</v>
      </c>
      <c r="M17" s="95">
        <f>SUM(Results!N16*$M$4)</f>
        <v>0</v>
      </c>
      <c r="N17" s="96">
        <f t="shared" si="0"/>
        <v>5753314.6799999997</v>
      </c>
      <c r="O17" s="96">
        <v>0</v>
      </c>
      <c r="P17" s="96">
        <f t="shared" si="1"/>
        <v>5753314.6799999997</v>
      </c>
    </row>
    <row r="18" spans="1:16" x14ac:dyDescent="0.2">
      <c r="A18" s="94">
        <v>14</v>
      </c>
      <c r="B18" s="94" t="s">
        <v>25</v>
      </c>
      <c r="C18" s="95">
        <f>SUM(Results!D17*$C$4)</f>
        <v>0</v>
      </c>
      <c r="D18" s="95">
        <f>SUM(Results!E17*$D$4)</f>
        <v>0</v>
      </c>
      <c r="E18" s="95">
        <f>SUM(Results!F17*$E$4)</f>
        <v>0</v>
      </c>
      <c r="F18" s="95">
        <f>SUM(Results!G17*$F$4)</f>
        <v>2661198.75</v>
      </c>
      <c r="G18" s="95">
        <f>SUM(Results!H17*$G$4)</f>
        <v>151641</v>
      </c>
      <c r="H18" s="95">
        <f>SUM(Results!I17*$H$4)</f>
        <v>0</v>
      </c>
      <c r="I18" s="95">
        <f>SUM(Results!J17*$I$4)</f>
        <v>249557.22</v>
      </c>
      <c r="J18" s="95">
        <f>SUM(Results!K17*$J$4)</f>
        <v>0</v>
      </c>
      <c r="K18" s="95">
        <f>SUM(Results!L17*$K$4)</f>
        <v>0</v>
      </c>
      <c r="L18" s="95">
        <f>SUM(Results!M17*$L$4)</f>
        <v>1142240.3999999999</v>
      </c>
      <c r="M18" s="95">
        <f>SUM(Results!N17*$M$4)</f>
        <v>0</v>
      </c>
      <c r="N18" s="96">
        <f t="shared" si="0"/>
        <v>4204637.37</v>
      </c>
      <c r="O18" s="96">
        <v>0</v>
      </c>
      <c r="P18" s="96">
        <f t="shared" si="1"/>
        <v>4204637.37</v>
      </c>
    </row>
    <row r="19" spans="1:16" x14ac:dyDescent="0.2">
      <c r="A19" s="94">
        <v>15</v>
      </c>
      <c r="B19" s="94" t="s">
        <v>26</v>
      </c>
      <c r="C19" s="95">
        <f>SUM(Results!D18*$C$4)</f>
        <v>743256</v>
      </c>
      <c r="D19" s="95">
        <f>SUM(Results!E18*$D$4)</f>
        <v>753270</v>
      </c>
      <c r="E19" s="95">
        <f>SUM(Results!F18*$E$4)</f>
        <v>3837724.46</v>
      </c>
      <c r="F19" s="95">
        <f>SUM(Results!G18*$F$4)</f>
        <v>10491842.129999999</v>
      </c>
      <c r="G19" s="95">
        <f>SUM(Results!H18*$G$4)</f>
        <v>13351773.42</v>
      </c>
      <c r="H19" s="95">
        <f>SUM(Results!I18*$H$4)</f>
        <v>1144848.8</v>
      </c>
      <c r="I19" s="95">
        <f>SUM(Results!J18*$I$4)</f>
        <v>1176364</v>
      </c>
      <c r="J19" s="95">
        <f>SUM(Results!K18*$J$4)</f>
        <v>0</v>
      </c>
      <c r="K19" s="95">
        <f>SUM(Results!L18*$K$4)</f>
        <v>0</v>
      </c>
      <c r="L19" s="95">
        <f>SUM(Results!M18*$L$4)</f>
        <v>1135675.7999999998</v>
      </c>
      <c r="M19" s="95">
        <f>SUM(Results!N18*$M$4)</f>
        <v>410287.49999999994</v>
      </c>
      <c r="N19" s="96">
        <f>SUM(C19:M19)</f>
        <v>33045042.109999999</v>
      </c>
      <c r="O19" s="96">
        <v>0</v>
      </c>
      <c r="P19" s="96">
        <f t="shared" si="1"/>
        <v>33045042.109999999</v>
      </c>
    </row>
    <row r="20" spans="1:16" x14ac:dyDescent="0.2">
      <c r="A20" s="94">
        <v>16</v>
      </c>
      <c r="B20" s="94" t="s">
        <v>27</v>
      </c>
      <c r="C20" s="95">
        <f>SUM(Results!D19*$C$4)</f>
        <v>8478996</v>
      </c>
      <c r="D20" s="95">
        <f>SUM(Results!E19*$D$4)</f>
        <v>0</v>
      </c>
      <c r="E20" s="95">
        <f>SUM(Results!F19*$E$4)</f>
        <v>0</v>
      </c>
      <c r="F20" s="95">
        <f>SUM(Results!G19*$F$4)</f>
        <v>2428573.4899999998</v>
      </c>
      <c r="G20" s="95">
        <f>SUM(Results!H19*$G$4)</f>
        <v>2729538</v>
      </c>
      <c r="H20" s="95">
        <f>SUM(Results!I19*$H$4)</f>
        <v>4201280</v>
      </c>
      <c r="I20" s="95">
        <f>SUM(Results!J19*$I$4)</f>
        <v>1399032.9</v>
      </c>
      <c r="J20" s="95">
        <f>SUM(Results!K19*$J$4)</f>
        <v>262582</v>
      </c>
      <c r="K20" s="95">
        <f>SUM(Results!L19*$K$4)</f>
        <v>0</v>
      </c>
      <c r="L20" s="95">
        <f>SUM(Results!M19*$L$4)</f>
        <v>0</v>
      </c>
      <c r="M20" s="95">
        <f>SUM(Results!N19*$M$4)</f>
        <v>0</v>
      </c>
      <c r="N20" s="96">
        <f t="shared" si="0"/>
        <v>19500002.390000001</v>
      </c>
      <c r="O20" s="96">
        <f>SUM('Earnings Naira'!O20)/408</f>
        <v>2205882.3529411764</v>
      </c>
      <c r="P20" s="96">
        <f t="shared" si="1"/>
        <v>17294120.037058823</v>
      </c>
    </row>
    <row r="21" spans="1:16" x14ac:dyDescent="0.2">
      <c r="A21" s="94">
        <v>17</v>
      </c>
      <c r="B21" s="94" t="s">
        <v>28</v>
      </c>
      <c r="C21" s="95">
        <f>SUM(Results!D20*$C$4)</f>
        <v>7068</v>
      </c>
      <c r="D21" s="95">
        <f>SUM(Results!E20*$D$4)</f>
        <v>0</v>
      </c>
      <c r="E21" s="95">
        <f>SUM(Results!F20*$E$4)</f>
        <v>2331277.84</v>
      </c>
      <c r="F21" s="95">
        <f>SUM(Results!G20*$F$4)</f>
        <v>0</v>
      </c>
      <c r="G21" s="95">
        <f>SUM(Results!H20*$G$4)</f>
        <v>385601.39999999997</v>
      </c>
      <c r="H21" s="95">
        <f>SUM(Results!I20*$H$4)</f>
        <v>0</v>
      </c>
      <c r="I21" s="95">
        <f>SUM(Results!J20*$I$4)</f>
        <v>445337.8</v>
      </c>
      <c r="J21" s="95">
        <f>SUM(Results!K20*$J$4)</f>
        <v>0</v>
      </c>
      <c r="K21" s="95">
        <f>SUM(Results!L20*$K$4)</f>
        <v>0</v>
      </c>
      <c r="L21" s="95">
        <f>SUM(Results!M20*$L$4)</f>
        <v>748911.45</v>
      </c>
      <c r="M21" s="95">
        <f>SUM(Results!N20*$M$4)</f>
        <v>0</v>
      </c>
      <c r="N21" s="96">
        <f t="shared" si="0"/>
        <v>3918196.4899999993</v>
      </c>
      <c r="O21" s="96">
        <v>0</v>
      </c>
      <c r="P21" s="96">
        <f t="shared" si="1"/>
        <v>3918196.4899999993</v>
      </c>
    </row>
    <row r="22" spans="1:16" x14ac:dyDescent="0.2">
      <c r="A22" s="94">
        <v>18</v>
      </c>
      <c r="B22" s="94" t="s">
        <v>29</v>
      </c>
      <c r="C22" s="95">
        <f>SUM(Results!D21*$C$4)</f>
        <v>0</v>
      </c>
      <c r="D22" s="95">
        <f>SUM(Results!E21*$D$4)</f>
        <v>0</v>
      </c>
      <c r="E22" s="95">
        <f>SUM(Results!F21*$E$4)</f>
        <v>0</v>
      </c>
      <c r="F22" s="95">
        <f>SUM(Results!G21*$F$4)</f>
        <v>0</v>
      </c>
      <c r="G22" s="95">
        <f>SUM(Results!H21*$G$4)</f>
        <v>0</v>
      </c>
      <c r="H22" s="95">
        <f>SUM(Results!I21*$H$4)</f>
        <v>0</v>
      </c>
      <c r="I22" s="95">
        <f>SUM(Results!J21*$I$4)</f>
        <v>0</v>
      </c>
      <c r="J22" s="95">
        <f>SUM(Results!K21*$J$4)</f>
        <v>0</v>
      </c>
      <c r="K22" s="95">
        <f>SUM(Results!L21*$K$4)</f>
        <v>0</v>
      </c>
      <c r="L22" s="95">
        <f>SUM(Results!M21*$L$4)</f>
        <v>0</v>
      </c>
      <c r="M22" s="95">
        <f>SUM(Results!N21*$M$4)</f>
        <v>0</v>
      </c>
      <c r="N22" s="96">
        <f t="shared" si="0"/>
        <v>0</v>
      </c>
      <c r="O22" s="96">
        <v>0</v>
      </c>
      <c r="P22" s="96">
        <f t="shared" si="1"/>
        <v>0</v>
      </c>
    </row>
    <row r="23" spans="1:16" x14ac:dyDescent="0.2">
      <c r="A23" s="94">
        <v>19</v>
      </c>
      <c r="B23" s="94" t="s">
        <v>30</v>
      </c>
      <c r="C23" s="95">
        <f>SUM(Results!D22*$C$4)</f>
        <v>0</v>
      </c>
      <c r="D23" s="95">
        <f>SUM(Results!E22*$D$4)</f>
        <v>0</v>
      </c>
      <c r="E23" s="95">
        <f>SUM(Results!F22*$E$4)</f>
        <v>0</v>
      </c>
      <c r="F23" s="95">
        <f>SUM(Results!G22*$F$4)</f>
        <v>0</v>
      </c>
      <c r="G23" s="95">
        <f>SUM(Results!H22*$G$4)</f>
        <v>1658086.02</v>
      </c>
      <c r="H23" s="95">
        <f>SUM(Results!I22*$H$4)</f>
        <v>3413540</v>
      </c>
      <c r="I23" s="95">
        <f>SUM(Results!J22*$I$4)</f>
        <v>1357860.16</v>
      </c>
      <c r="J23" s="95">
        <f>SUM(Results!K22*$J$4)</f>
        <v>0</v>
      </c>
      <c r="K23" s="95">
        <f>SUM(Results!L22*$K$4)</f>
        <v>0</v>
      </c>
      <c r="L23" s="95">
        <f>SUM(Results!M22*$L$4)</f>
        <v>0</v>
      </c>
      <c r="M23" s="95">
        <f>SUM(Results!N22*$M$4)</f>
        <v>0</v>
      </c>
      <c r="N23" s="96">
        <f t="shared" si="0"/>
        <v>6429486.1799999997</v>
      </c>
      <c r="O23" s="96">
        <v>0</v>
      </c>
      <c r="P23" s="96">
        <f t="shared" si="1"/>
        <v>6429486.1799999997</v>
      </c>
    </row>
    <row r="24" spans="1:16" x14ac:dyDescent="0.2">
      <c r="A24" s="94">
        <v>20</v>
      </c>
      <c r="B24" s="94" t="s">
        <v>31</v>
      </c>
      <c r="C24" s="95">
        <f>SUM(Results!D23*$C$4)</f>
        <v>0</v>
      </c>
      <c r="D24" s="95">
        <f>SUM(Results!E23*$D$4)</f>
        <v>0</v>
      </c>
      <c r="E24" s="95">
        <f>SUM(Results!F23*$E$4)</f>
        <v>4671746</v>
      </c>
      <c r="F24" s="95">
        <f>SUM(Results!G23*$F$4)</f>
        <v>7098543.2000000002</v>
      </c>
      <c r="G24" s="95">
        <f>SUM(Results!H23*$G$4)</f>
        <v>505181.16</v>
      </c>
      <c r="H24" s="95">
        <f>SUM(Results!I23*$H$4)</f>
        <v>0</v>
      </c>
      <c r="I24" s="95">
        <f>SUM(Results!J23*$I$4)</f>
        <v>5050802.8600000003</v>
      </c>
      <c r="J24" s="95">
        <f>SUM(Results!K23*$J$4)</f>
        <v>0</v>
      </c>
      <c r="K24" s="95">
        <f>SUM(Results!L23*$K$4)</f>
        <v>0</v>
      </c>
      <c r="L24" s="95">
        <f>SUM(Results!M23*$L$4)</f>
        <v>20787.899999999998</v>
      </c>
      <c r="M24" s="95">
        <f>SUM(Results!N23*$M$4)</f>
        <v>0</v>
      </c>
      <c r="N24" s="96">
        <f t="shared" si="0"/>
        <v>17347061.119999997</v>
      </c>
      <c r="O24" s="96">
        <v>0</v>
      </c>
      <c r="P24" s="96">
        <f t="shared" si="1"/>
        <v>17347061.119999997</v>
      </c>
    </row>
    <row r="25" spans="1:16" x14ac:dyDescent="0.2">
      <c r="A25" s="94">
        <v>21</v>
      </c>
      <c r="B25" s="94" t="s">
        <v>32</v>
      </c>
      <c r="C25" s="95">
        <f>SUM(Results!D24*$C$4)</f>
        <v>725400</v>
      </c>
      <c r="D25" s="95">
        <f>SUM(Results!E24*$D$4)</f>
        <v>0</v>
      </c>
      <c r="E25" s="95">
        <f>SUM(Results!F24*$E$4)</f>
        <v>6050294</v>
      </c>
      <c r="F25" s="95">
        <f>SUM(Results!G24*$F$4)</f>
        <v>7727366.2199999997</v>
      </c>
      <c r="G25" s="95">
        <f>SUM(Results!H24*$G$4)</f>
        <v>2824855.1999999997</v>
      </c>
      <c r="H25" s="95">
        <f>SUM(Results!I24*$H$4)</f>
        <v>2835864</v>
      </c>
      <c r="I25" s="95">
        <f>SUM(Results!J24*$I$4)</f>
        <v>5394469.2000000002</v>
      </c>
      <c r="J25" s="95">
        <f>SUM(Results!K24*$J$4)</f>
        <v>761487.8</v>
      </c>
      <c r="K25" s="95">
        <f>SUM(Results!L24*$K$4)</f>
        <v>0</v>
      </c>
      <c r="L25" s="95">
        <f>SUM(Results!M24*$L$4)</f>
        <v>335341.64999999997</v>
      </c>
      <c r="M25" s="95">
        <f>SUM(Results!N24*$M$4)</f>
        <v>0</v>
      </c>
      <c r="N25" s="96">
        <f t="shared" si="0"/>
        <v>26655078.069999997</v>
      </c>
      <c r="O25" s="96">
        <v>0</v>
      </c>
      <c r="P25" s="96">
        <f t="shared" si="1"/>
        <v>26655078.069999997</v>
      </c>
    </row>
    <row r="26" spans="1:16" x14ac:dyDescent="0.2">
      <c r="A26" s="94">
        <v>22</v>
      </c>
      <c r="B26" s="94" t="s">
        <v>33</v>
      </c>
      <c r="C26" s="95">
        <f>SUM(Results!D25*$C$4)</f>
        <v>0</v>
      </c>
      <c r="D26" s="95">
        <f>SUM(Results!E25*$D$4)</f>
        <v>0</v>
      </c>
      <c r="E26" s="95">
        <f>SUM(Results!F25*$E$4)</f>
        <v>2646812.16</v>
      </c>
      <c r="F26" s="95">
        <f>SUM(Results!G25*$F$4)</f>
        <v>4402314.7699999996</v>
      </c>
      <c r="G26" s="95">
        <f>SUM(Results!H25*$G$4)</f>
        <v>99649.8</v>
      </c>
      <c r="H26" s="95">
        <f>SUM(Results!I25*$H$4)</f>
        <v>0</v>
      </c>
      <c r="I26" s="95">
        <f>SUM(Results!J25*$I$4)</f>
        <v>0</v>
      </c>
      <c r="J26" s="95">
        <f>SUM(Results!K25*$J$4)</f>
        <v>0</v>
      </c>
      <c r="K26" s="95">
        <f>SUM(Results!L25*$K$4)</f>
        <v>0</v>
      </c>
      <c r="L26" s="95">
        <f>SUM(Results!M25*$L$4)</f>
        <v>8752.7999999999993</v>
      </c>
      <c r="M26" s="95">
        <f>SUM(Results!N25*$M$4)</f>
        <v>54704.999999999993</v>
      </c>
      <c r="N26" s="96">
        <f t="shared" si="0"/>
        <v>7212234.5299999993</v>
      </c>
      <c r="O26" s="96">
        <v>0</v>
      </c>
      <c r="P26" s="96">
        <f t="shared" si="1"/>
        <v>7212234.5299999993</v>
      </c>
    </row>
    <row r="27" spans="1:16" x14ac:dyDescent="0.2">
      <c r="A27" s="94">
        <v>23</v>
      </c>
      <c r="B27" s="94" t="s">
        <v>34</v>
      </c>
      <c r="C27" s="95">
        <f>SUM(Results!D26*$C$4)</f>
        <v>54312</v>
      </c>
      <c r="D27" s="95">
        <f>SUM(Results!E26*$D$4)</f>
        <v>2685776.8</v>
      </c>
      <c r="E27" s="95">
        <f>SUM(Results!F26*$E$4)</f>
        <v>0</v>
      </c>
      <c r="F27" s="95">
        <f>SUM(Results!G26*$F$4)</f>
        <v>0</v>
      </c>
      <c r="G27" s="95">
        <f>SUM(Results!H26*$G$4)</f>
        <v>2153302.2000000002</v>
      </c>
      <c r="H27" s="95">
        <f>SUM(Results!I26*$H$4)</f>
        <v>0</v>
      </c>
      <c r="I27" s="95">
        <f>SUM(Results!J26*$I$4)</f>
        <v>1281396.5</v>
      </c>
      <c r="J27" s="95">
        <f>SUM(Results!K26*$J$4)</f>
        <v>0</v>
      </c>
      <c r="K27" s="95">
        <f>SUM(Results!L26*$K$4)</f>
        <v>0</v>
      </c>
      <c r="L27" s="95">
        <f>SUM(Results!M26*$L$4)</f>
        <v>4263707.6999999993</v>
      </c>
      <c r="M27" s="95">
        <f>SUM(Results!N26*$M$4)</f>
        <v>0</v>
      </c>
      <c r="N27" s="96">
        <f t="shared" si="0"/>
        <v>10438495.199999999</v>
      </c>
      <c r="O27" s="96">
        <v>0</v>
      </c>
      <c r="P27" s="96">
        <f t="shared" si="1"/>
        <v>10438495.199999999</v>
      </c>
    </row>
    <row r="28" spans="1:16" x14ac:dyDescent="0.2">
      <c r="A28" s="94">
        <v>24</v>
      </c>
      <c r="B28" s="94" t="s">
        <v>35</v>
      </c>
      <c r="C28" s="95">
        <f>SUM(Results!D27*$C$4)</f>
        <v>0</v>
      </c>
      <c r="D28" s="95">
        <f>SUM(Results!E27*$D$4)</f>
        <v>861977.2</v>
      </c>
      <c r="E28" s="95">
        <f>SUM(Results!F27*$E$4)</f>
        <v>78117.72</v>
      </c>
      <c r="F28" s="95">
        <f>SUM(Results!G27*$F$4)</f>
        <v>0</v>
      </c>
      <c r="G28" s="95">
        <f>SUM(Results!H27*$G$4)</f>
        <v>416796.12</v>
      </c>
      <c r="H28" s="95">
        <f>SUM(Results!I27*$H$4)</f>
        <v>1575480</v>
      </c>
      <c r="I28" s="95">
        <f>SUM(Results!J27*$I$4)</f>
        <v>1086876.31</v>
      </c>
      <c r="J28" s="95">
        <f>SUM(Results!K27*$J$4)</f>
        <v>1339168.2</v>
      </c>
      <c r="K28" s="95">
        <f>SUM(Results!L27*$K$4)</f>
        <v>7111.65</v>
      </c>
      <c r="L28" s="95">
        <f>SUM(Results!M27*$L$4)</f>
        <v>425604.89999999997</v>
      </c>
      <c r="M28" s="95">
        <f>SUM(Results!N27*$M$4)</f>
        <v>26805.449999999997</v>
      </c>
      <c r="N28" s="96">
        <f t="shared" si="0"/>
        <v>5817937.5500000007</v>
      </c>
      <c r="O28" s="96">
        <v>0</v>
      </c>
      <c r="P28" s="96">
        <f t="shared" si="1"/>
        <v>5817937.5500000007</v>
      </c>
    </row>
    <row r="29" spans="1:16" s="99" customFormat="1" x14ac:dyDescent="0.2">
      <c r="A29" s="97">
        <v>25</v>
      </c>
      <c r="B29" s="97" t="s">
        <v>36</v>
      </c>
      <c r="C29" s="95">
        <f>SUM(Results!D28*$C$4)</f>
        <v>331452</v>
      </c>
      <c r="D29" s="95">
        <f>SUM(Results!E28*$D$4)</f>
        <v>502179.99999999994</v>
      </c>
      <c r="E29" s="95">
        <f>SUM(Results!F28*$E$4)</f>
        <v>0</v>
      </c>
      <c r="F29" s="95">
        <f>SUM(Results!G28*$F$4)</f>
        <v>4177390</v>
      </c>
      <c r="G29" s="95">
        <f>SUM(Results!H28*$G$4)</f>
        <v>2599560</v>
      </c>
      <c r="H29" s="95">
        <f>SUM(Results!I28*$H$4)</f>
        <v>25707107.16</v>
      </c>
      <c r="I29" s="95">
        <f>SUM(Results!J28*$I$4)</f>
        <v>2604806</v>
      </c>
      <c r="J29" s="95">
        <f>SUM(Results!K28*$J$4)</f>
        <v>1024069.8</v>
      </c>
      <c r="K29" s="95">
        <f>SUM(Results!L28*$K$4)</f>
        <v>0</v>
      </c>
      <c r="L29" s="95">
        <f>SUM(Results!M28*$L$4)</f>
        <v>0</v>
      </c>
      <c r="M29" s="95">
        <f>SUM(Results!N28*$M$4)</f>
        <v>0</v>
      </c>
      <c r="N29" s="98">
        <f t="shared" si="0"/>
        <v>36946564.959999993</v>
      </c>
      <c r="O29" s="96">
        <v>0</v>
      </c>
      <c r="P29" s="96">
        <f t="shared" si="1"/>
        <v>36946564.959999993</v>
      </c>
    </row>
    <row r="30" spans="1:16" x14ac:dyDescent="0.2">
      <c r="A30" s="94">
        <v>26</v>
      </c>
      <c r="B30" s="94" t="s">
        <v>37</v>
      </c>
      <c r="C30" s="95">
        <f>SUM(Results!D29*$C$4)</f>
        <v>3720000</v>
      </c>
      <c r="D30" s="95">
        <f>SUM(Results!E29*$D$4)</f>
        <v>1680235.2</v>
      </c>
      <c r="E30" s="95">
        <f>SUM(Results!F29*$E$4)</f>
        <v>1236098.04</v>
      </c>
      <c r="F30" s="95">
        <f>SUM(Results!G29*$F$4)</f>
        <v>1970218.18</v>
      </c>
      <c r="G30" s="95">
        <f>SUM(Results!H29*$G$4)</f>
        <v>1391197.8599999999</v>
      </c>
      <c r="H30" s="95">
        <f>SUM(Results!I29*$H$4)</f>
        <v>5426478.2799999993</v>
      </c>
      <c r="I30" s="95">
        <f>SUM(Results!J29*$I$4)</f>
        <v>903279.5</v>
      </c>
      <c r="J30" s="95">
        <f>SUM(Results!K29*$J$4)</f>
        <v>157549.20000000001</v>
      </c>
      <c r="K30" s="95">
        <f>SUM(Results!L29*$K$4)</f>
        <v>0</v>
      </c>
      <c r="L30" s="95">
        <f>SUM(Results!M29*$L$4)</f>
        <v>4611084.4499999993</v>
      </c>
      <c r="M30" s="95">
        <f>SUM(Results!N29*$M$4)</f>
        <v>72757.649999999994</v>
      </c>
      <c r="N30" s="96">
        <f t="shared" si="0"/>
        <v>21168898.359999996</v>
      </c>
      <c r="O30" s="96">
        <v>0</v>
      </c>
      <c r="P30" s="96">
        <f t="shared" si="1"/>
        <v>21168898.359999996</v>
      </c>
    </row>
    <row r="31" spans="1:16" x14ac:dyDescent="0.2">
      <c r="A31" s="94">
        <v>27</v>
      </c>
      <c r="B31" s="94" t="s">
        <v>38</v>
      </c>
      <c r="C31" s="95">
        <f>SUM(Results!D30*$C$4)</f>
        <v>0</v>
      </c>
      <c r="D31" s="95">
        <f>SUM(Results!E30*$D$4)</f>
        <v>775129.59999999998</v>
      </c>
      <c r="E31" s="95">
        <f>SUM(Results!F30*$E$4)</f>
        <v>0</v>
      </c>
      <c r="F31" s="95">
        <f>SUM(Results!G30*$F$4)</f>
        <v>267453.62</v>
      </c>
      <c r="G31" s="95">
        <f>SUM(Results!H30*$G$4)</f>
        <v>0</v>
      </c>
      <c r="H31" s="95">
        <f>SUM(Results!I30*$H$4)</f>
        <v>0</v>
      </c>
      <c r="I31" s="95">
        <f>SUM(Results!J30*$I$4)</f>
        <v>0</v>
      </c>
      <c r="J31" s="95">
        <f>SUM(Results!K30*$J$4)</f>
        <v>0</v>
      </c>
      <c r="K31" s="95">
        <f>SUM(Results!L30*$K$4)</f>
        <v>0</v>
      </c>
      <c r="L31" s="95">
        <f>SUM(Results!M30*$L$4)</f>
        <v>400440.6</v>
      </c>
      <c r="M31" s="95">
        <f>SUM(Results!N30*$M$4)</f>
        <v>0</v>
      </c>
      <c r="N31" s="96">
        <f t="shared" si="0"/>
        <v>1443023.8199999998</v>
      </c>
      <c r="O31" s="96">
        <v>0</v>
      </c>
      <c r="P31" s="96">
        <f t="shared" si="1"/>
        <v>1443023.8199999998</v>
      </c>
    </row>
    <row r="32" spans="1:16" x14ac:dyDescent="0.2">
      <c r="A32" s="94">
        <v>28</v>
      </c>
      <c r="B32" s="94" t="s">
        <v>39</v>
      </c>
      <c r="C32" s="95">
        <f>SUM(Results!D31*$C$4)</f>
        <v>1220160</v>
      </c>
      <c r="D32" s="95">
        <f>SUM(Results!E31*$D$4)</f>
        <v>3373467.9999999995</v>
      </c>
      <c r="E32" s="95">
        <f>SUM(Results!F31*$E$4)</f>
        <v>0</v>
      </c>
      <c r="F32" s="95">
        <f>SUM(Results!G31*$F$4)</f>
        <v>5673348.5899999999</v>
      </c>
      <c r="G32" s="95">
        <f>SUM(Results!H31*$G$4)</f>
        <v>630393.29999999993</v>
      </c>
      <c r="H32" s="95">
        <f>SUM(Results!I31*$H$4)</f>
        <v>3129953.5999999996</v>
      </c>
      <c r="I32" s="95">
        <f>SUM(Results!J31*$I$4)</f>
        <v>470545.6</v>
      </c>
      <c r="J32" s="95">
        <f>SUM(Results!K31*$J$4)</f>
        <v>0</v>
      </c>
      <c r="K32" s="95">
        <f>SUM(Results!L31*$K$4)</f>
        <v>0</v>
      </c>
      <c r="L32" s="95">
        <f>SUM(Results!M31*$L$4)</f>
        <v>162473.84999999998</v>
      </c>
      <c r="M32" s="95">
        <f>SUM(Results!N31*$M$4)</f>
        <v>0</v>
      </c>
      <c r="N32" s="96">
        <f t="shared" si="0"/>
        <v>14660342.939999999</v>
      </c>
      <c r="O32" s="96">
        <v>0</v>
      </c>
      <c r="P32" s="96">
        <f t="shared" si="1"/>
        <v>14660342.939999999</v>
      </c>
    </row>
    <row r="33" spans="1:16" x14ac:dyDescent="0.2">
      <c r="A33" s="94">
        <v>29</v>
      </c>
      <c r="B33" s="94" t="s">
        <v>40</v>
      </c>
      <c r="C33" s="95">
        <f>SUM(Results!D32*$C$4)</f>
        <v>0</v>
      </c>
      <c r="D33" s="95">
        <f>SUM(Results!E32*$D$4)</f>
        <v>0</v>
      </c>
      <c r="E33" s="95">
        <f>SUM(Results!F32*$E$4)</f>
        <v>0</v>
      </c>
      <c r="F33" s="95">
        <f>SUM(Results!G32*$F$4)</f>
        <v>4615613.3099999996</v>
      </c>
      <c r="G33" s="95">
        <f>SUM(Results!H32*$G$4)</f>
        <v>1273784.3999999999</v>
      </c>
      <c r="H33" s="95">
        <f>SUM(Results!I32*$H$4)</f>
        <v>2730832</v>
      </c>
      <c r="I33" s="95">
        <f>SUM(Results!J32*$I$4)</f>
        <v>1369623.8</v>
      </c>
      <c r="J33" s="95">
        <f>SUM(Results!K32*$J$4)</f>
        <v>0</v>
      </c>
      <c r="K33" s="95">
        <f>SUM(Results!L32*$K$4)</f>
        <v>0</v>
      </c>
      <c r="L33" s="95">
        <f>SUM(Results!M32*$L$4)</f>
        <v>0</v>
      </c>
      <c r="M33" s="95">
        <f>SUM(Results!N32*$M$4)</f>
        <v>0</v>
      </c>
      <c r="N33" s="96">
        <f t="shared" si="0"/>
        <v>9989853.5099999998</v>
      </c>
      <c r="O33" s="96">
        <v>0</v>
      </c>
      <c r="P33" s="96">
        <f t="shared" si="1"/>
        <v>9989853.5099999998</v>
      </c>
    </row>
    <row r="34" spans="1:16" x14ac:dyDescent="0.2">
      <c r="A34" s="94">
        <v>30</v>
      </c>
      <c r="B34" s="94" t="s">
        <v>41</v>
      </c>
      <c r="C34" s="95">
        <f>SUM(Results!D33*$C$4)</f>
        <v>652860</v>
      </c>
      <c r="D34" s="95">
        <f>SUM(Results!E33*$D$4)</f>
        <v>829483.2</v>
      </c>
      <c r="E34" s="95">
        <f>SUM(Results!F33*$E$4)</f>
        <v>0</v>
      </c>
      <c r="F34" s="95">
        <f>SUM(Results!G33*$F$4)</f>
        <v>1655353.7</v>
      </c>
      <c r="G34" s="95">
        <f>SUM(Results!H33*$G$4)</f>
        <v>665054.1</v>
      </c>
      <c r="H34" s="95">
        <f>SUM(Results!I33*$H$4)</f>
        <v>0</v>
      </c>
      <c r="I34" s="95">
        <f>SUM(Results!J33*$I$4)</f>
        <v>0</v>
      </c>
      <c r="J34" s="95">
        <f>SUM(Results!K33*$J$4)</f>
        <v>0</v>
      </c>
      <c r="K34" s="95">
        <f>SUM(Results!L33*$K$4)</f>
        <v>178885.34999999998</v>
      </c>
      <c r="L34" s="95">
        <f>SUM(Results!M33*$L$4)</f>
        <v>70022.399999999994</v>
      </c>
      <c r="M34" s="95">
        <f>SUM(Results!N33*$M$4)</f>
        <v>0</v>
      </c>
      <c r="N34" s="96">
        <f t="shared" si="0"/>
        <v>4051658.75</v>
      </c>
      <c r="O34" s="96">
        <v>0</v>
      </c>
      <c r="P34" s="96">
        <f t="shared" si="1"/>
        <v>4051658.75</v>
      </c>
    </row>
    <row r="35" spans="1:16" x14ac:dyDescent="0.2">
      <c r="A35" s="94">
        <v>31</v>
      </c>
      <c r="B35" s="94" t="s">
        <v>42</v>
      </c>
      <c r="C35" s="95">
        <f>SUM(Results!D34*$C$4)</f>
        <v>394692</v>
      </c>
      <c r="D35" s="95">
        <f>SUM(Results!E34*$D$4)</f>
        <v>711914</v>
      </c>
      <c r="E35" s="95">
        <f>SUM(Results!F34*$E$4)</f>
        <v>0</v>
      </c>
      <c r="F35" s="95">
        <f>SUM(Results!G34*$F$4)</f>
        <v>1086574.3699999999</v>
      </c>
      <c r="G35" s="95">
        <f>SUM(Results!H34*$G$4)</f>
        <v>13261655.34</v>
      </c>
      <c r="H35" s="95">
        <f>SUM(Results!I34*$H$4)</f>
        <v>18905760</v>
      </c>
      <c r="I35" s="95">
        <f>SUM(Results!J34*$I$4)</f>
        <v>0</v>
      </c>
      <c r="J35" s="95">
        <f>SUM(Results!K34*$J$4)</f>
        <v>0</v>
      </c>
      <c r="K35" s="95">
        <f>SUM(Results!L34*$K$4)</f>
        <v>0</v>
      </c>
      <c r="L35" s="95">
        <f>SUM(Results!M34*$L$4)</f>
        <v>0</v>
      </c>
      <c r="M35" s="95">
        <f>SUM(Results!N34*$M$4)</f>
        <v>0</v>
      </c>
      <c r="N35" s="96">
        <f t="shared" si="0"/>
        <v>34360595.710000001</v>
      </c>
      <c r="O35" s="96">
        <v>0</v>
      </c>
      <c r="P35" s="96">
        <f t="shared" si="1"/>
        <v>34360595.710000001</v>
      </c>
    </row>
    <row r="36" spans="1:16" x14ac:dyDescent="0.2">
      <c r="A36" s="94">
        <v>32</v>
      </c>
      <c r="B36" s="94" t="s">
        <v>43</v>
      </c>
      <c r="C36" s="95">
        <f>SUM(Results!D35*$C$4)</f>
        <v>5582604</v>
      </c>
      <c r="D36" s="95">
        <f>SUM(Results!E35*$D$4)</f>
        <v>7507886.3999999994</v>
      </c>
      <c r="E36" s="95">
        <f>SUM(Results!F35*$E$4)</f>
        <v>3831597.58</v>
      </c>
      <c r="F36" s="95">
        <f>SUM(Results!G35*$F$4)</f>
        <v>1672868.54</v>
      </c>
      <c r="G36" s="95">
        <f>SUM(Results!H35*$G$4)</f>
        <v>542008.26</v>
      </c>
      <c r="H36" s="95">
        <f>SUM(Results!I35*$H$4)</f>
        <v>2939320.52</v>
      </c>
      <c r="I36" s="95">
        <f>SUM(Results!J35*$I$4)</f>
        <v>426011.82</v>
      </c>
      <c r="J36" s="95">
        <f>SUM(Results!K35*$J$4)</f>
        <v>157549.20000000001</v>
      </c>
      <c r="K36" s="95">
        <f>SUM(Results!L35*$K$4)</f>
        <v>0</v>
      </c>
      <c r="L36" s="95">
        <f>SUM(Results!M35*$L$4)</f>
        <v>564555.6</v>
      </c>
      <c r="M36" s="95">
        <f>SUM(Results!N35*$M$4)</f>
        <v>27352.499999999996</v>
      </c>
      <c r="N36" s="96">
        <f t="shared" si="0"/>
        <v>23251754.419999998</v>
      </c>
      <c r="O36" s="96">
        <v>0</v>
      </c>
      <c r="P36" s="96">
        <f t="shared" si="1"/>
        <v>23251754.419999998</v>
      </c>
    </row>
    <row r="37" spans="1:16" x14ac:dyDescent="0.2">
      <c r="A37" s="94">
        <v>33</v>
      </c>
      <c r="B37" s="94" t="s">
        <v>44</v>
      </c>
      <c r="C37" s="95">
        <f>SUM(Results!D36*$C$4)</f>
        <v>0</v>
      </c>
      <c r="D37" s="95">
        <f>SUM(Results!E36*$D$4)</f>
        <v>0</v>
      </c>
      <c r="E37" s="95">
        <f>SUM(Results!F36*$E$4)</f>
        <v>0</v>
      </c>
      <c r="F37" s="95">
        <f>SUM(Results!G36*$F$4)</f>
        <v>4845520.75</v>
      </c>
      <c r="G37" s="95">
        <f>SUM(Results!H36*$G$4)</f>
        <v>7342457.2199999997</v>
      </c>
      <c r="H37" s="95">
        <f>SUM(Results!I36*$H$4)</f>
        <v>3623604</v>
      </c>
      <c r="I37" s="95">
        <f>SUM(Results!J36*$I$4)</f>
        <v>79824.7</v>
      </c>
      <c r="J37" s="95">
        <f>SUM(Results!K36*$J$4)</f>
        <v>0</v>
      </c>
      <c r="K37" s="95">
        <f>SUM(Results!L36*$K$4)</f>
        <v>0</v>
      </c>
      <c r="L37" s="95">
        <f>SUM(Results!M36*$L$4)</f>
        <v>21334.949999999997</v>
      </c>
      <c r="M37" s="95">
        <f>SUM(Results!N36*$M$4)</f>
        <v>0</v>
      </c>
      <c r="N37" s="96">
        <f t="shared" si="0"/>
        <v>15912741.619999997</v>
      </c>
      <c r="O37" s="96">
        <v>0</v>
      </c>
      <c r="P37" s="96">
        <f t="shared" si="1"/>
        <v>15912741.619999997</v>
      </c>
    </row>
    <row r="38" spans="1:16" x14ac:dyDescent="0.2">
      <c r="A38" s="94">
        <v>34</v>
      </c>
      <c r="B38" s="94" t="s">
        <v>45</v>
      </c>
      <c r="C38" s="95">
        <f>SUM(Results!D37*$C$4)</f>
        <v>0</v>
      </c>
      <c r="D38" s="95">
        <f>SUM(Results!E37*$D$4)</f>
        <v>0</v>
      </c>
      <c r="E38" s="95">
        <f>SUM(Results!F37*$E$4)</f>
        <v>1226907.72</v>
      </c>
      <c r="F38" s="95">
        <f>SUM(Results!G37*$F$4)</f>
        <v>2251462.2199999997</v>
      </c>
      <c r="G38" s="95">
        <f>SUM(Results!H37*$G$4)</f>
        <v>779868</v>
      </c>
      <c r="H38" s="95">
        <f>SUM(Results!I37*$H$4)</f>
        <v>1260384</v>
      </c>
      <c r="I38" s="95">
        <f>SUM(Results!J37*$I$4)</f>
        <v>210065</v>
      </c>
      <c r="J38" s="95">
        <f>SUM(Results!K37*$J$4)</f>
        <v>26258.2</v>
      </c>
      <c r="K38" s="95">
        <f>SUM(Results!L37*$K$4)</f>
        <v>0</v>
      </c>
      <c r="L38" s="95">
        <f>SUM(Results!M37*$L$4)</f>
        <v>0</v>
      </c>
      <c r="M38" s="95">
        <f>SUM(Results!N37*$M$4)</f>
        <v>0</v>
      </c>
      <c r="N38" s="96">
        <f t="shared" si="0"/>
        <v>5754945.1399999997</v>
      </c>
      <c r="O38" s="96">
        <v>0</v>
      </c>
      <c r="P38" s="96">
        <f t="shared" si="1"/>
        <v>5754945.1399999997</v>
      </c>
    </row>
    <row r="39" spans="1:16" x14ac:dyDescent="0.2">
      <c r="A39" s="94">
        <v>35</v>
      </c>
      <c r="B39" s="94" t="s">
        <v>46</v>
      </c>
      <c r="C39" s="95">
        <f>SUM(Results!D38*$C$4)</f>
        <v>1110048</v>
      </c>
      <c r="D39" s="95">
        <f>SUM(Results!E38*$D$4)</f>
        <v>1474636.7999999998</v>
      </c>
      <c r="E39" s="95">
        <f>SUM(Results!F38*$E$4)</f>
        <v>1684892</v>
      </c>
      <c r="F39" s="95">
        <f>SUM(Results!G38*$F$4)</f>
        <v>2642727.64</v>
      </c>
      <c r="G39" s="95">
        <f>SUM(Results!H38*$G$4)</f>
        <v>1710510.48</v>
      </c>
      <c r="H39" s="95">
        <f>SUM(Results!I38*$H$4)</f>
        <v>0</v>
      </c>
      <c r="I39" s="95">
        <f>SUM(Results!J38*$I$4)</f>
        <v>1229720.51</v>
      </c>
      <c r="J39" s="95">
        <f>SUM(Results!K38*$J$4)</f>
        <v>446389.4</v>
      </c>
      <c r="K39" s="95">
        <f>SUM(Results!L38*$K$4)</f>
        <v>0</v>
      </c>
      <c r="L39" s="95">
        <f>SUM(Results!M38*$L$4)</f>
        <v>410287.49999999994</v>
      </c>
      <c r="M39" s="95">
        <f>SUM(Results!N38*$M$4)</f>
        <v>0</v>
      </c>
      <c r="N39" s="96">
        <f t="shared" si="0"/>
        <v>10709212.33</v>
      </c>
      <c r="O39" s="96">
        <v>0</v>
      </c>
      <c r="P39" s="96">
        <f t="shared" si="1"/>
        <v>10709212.33</v>
      </c>
    </row>
    <row r="40" spans="1:16" x14ac:dyDescent="0.2">
      <c r="A40" s="94">
        <v>36</v>
      </c>
      <c r="B40" s="94" t="s">
        <v>47</v>
      </c>
      <c r="C40" s="95">
        <f>SUM(Results!D39*$C$4)</f>
        <v>558000</v>
      </c>
      <c r="D40" s="95">
        <f>SUM(Results!E39*$D$4)</f>
        <v>886199.99999999988</v>
      </c>
      <c r="E40" s="95">
        <f>SUM(Results!F39*$E$4)</f>
        <v>1142663.1200000001</v>
      </c>
      <c r="F40" s="95">
        <f>SUM(Results!G39*$F$4)</f>
        <v>40207127.100000001</v>
      </c>
      <c r="G40" s="95">
        <f>SUM(Results!H39*$G$4)</f>
        <v>6694733.5199999996</v>
      </c>
      <c r="H40" s="95">
        <f>SUM(Results!I39*$H$4)</f>
        <v>7325456.8399999999</v>
      </c>
      <c r="I40" s="95">
        <f>SUM(Results!J39*$I$4)</f>
        <v>4171050.64</v>
      </c>
      <c r="J40" s="95">
        <f>SUM(Results!K39*$J$4)</f>
        <v>1024069.8</v>
      </c>
      <c r="K40" s="95">
        <f>SUM(Results!L39*$K$4)</f>
        <v>0</v>
      </c>
      <c r="L40" s="95">
        <f>SUM(Results!M39*$L$4)</f>
        <v>4785046.3499999996</v>
      </c>
      <c r="M40" s="95">
        <f>SUM(Results!N39*$M$4)</f>
        <v>0</v>
      </c>
      <c r="N40" s="96">
        <f t="shared" si="0"/>
        <v>66794347.369999997</v>
      </c>
      <c r="O40" s="96">
        <v>0</v>
      </c>
      <c r="P40" s="96">
        <f t="shared" si="1"/>
        <v>66794347.369999997</v>
      </c>
    </row>
    <row r="41" spans="1:16" x14ac:dyDescent="0.2">
      <c r="A41" s="94">
        <v>37</v>
      </c>
      <c r="B41" s="94" t="s">
        <v>48</v>
      </c>
      <c r="C41" s="95">
        <f>SUM(Results!D40*$C$4)</f>
        <v>1154316</v>
      </c>
      <c r="D41" s="95">
        <f>SUM(Results!E40*$D$4)</f>
        <v>0</v>
      </c>
      <c r="E41" s="95">
        <f>SUM(Results!F40*$E$4)</f>
        <v>0</v>
      </c>
      <c r="F41" s="95">
        <f>SUM(Results!G40*$F$4)</f>
        <v>1308076.7</v>
      </c>
      <c r="G41" s="95">
        <f>SUM(Results!H40*$G$4)</f>
        <v>781167.78</v>
      </c>
      <c r="H41" s="95">
        <f>SUM(Results!I40*$H$4)</f>
        <v>0</v>
      </c>
      <c r="I41" s="95">
        <f>SUM(Results!J40*$I$4)</f>
        <v>565915.11</v>
      </c>
      <c r="J41" s="95">
        <f>SUM(Results!K40*$J$4)</f>
        <v>262582</v>
      </c>
      <c r="K41" s="95">
        <f>SUM(Results!L40*$K$4)</f>
        <v>107221.79999999999</v>
      </c>
      <c r="L41" s="95">
        <f>SUM(Results!M40*$L$4)</f>
        <v>310724.39999999997</v>
      </c>
      <c r="M41" s="95">
        <f>SUM(Results!N40*$M$4)</f>
        <v>109409.99999999999</v>
      </c>
      <c r="N41" s="96">
        <f t="shared" si="0"/>
        <v>4599413.79</v>
      </c>
      <c r="O41" s="96">
        <v>0</v>
      </c>
      <c r="P41" s="96">
        <f t="shared" si="1"/>
        <v>4599413.79</v>
      </c>
    </row>
    <row r="42" spans="1:16" s="93" customFormat="1" x14ac:dyDescent="0.2">
      <c r="A42" s="100"/>
      <c r="B42" s="101" t="s">
        <v>50</v>
      </c>
      <c r="C42" s="102">
        <f>SUM(C5:C41)</f>
        <v>32773944</v>
      </c>
      <c r="D42" s="102">
        <f t="shared" ref="D42:N42" si="2">SUM(D5:D41)</f>
        <v>34060801.599999994</v>
      </c>
      <c r="E42" s="102">
        <f t="shared" si="2"/>
        <v>33968954.439999998</v>
      </c>
      <c r="F42" s="102">
        <f t="shared" si="2"/>
        <v>132016193.96000002</v>
      </c>
      <c r="G42" s="102">
        <f t="shared" si="2"/>
        <v>78993262.980000004</v>
      </c>
      <c r="H42" s="102">
        <f t="shared" si="2"/>
        <v>104802505.08</v>
      </c>
      <c r="I42" s="102">
        <f t="shared" si="2"/>
        <v>43887620.059999995</v>
      </c>
      <c r="J42" s="102">
        <f t="shared" si="2"/>
        <v>6512033.6000000006</v>
      </c>
      <c r="K42" s="102">
        <f t="shared" si="2"/>
        <v>313459.64999999997</v>
      </c>
      <c r="L42" s="102">
        <f t="shared" si="2"/>
        <v>31649577.75</v>
      </c>
      <c r="M42" s="102">
        <f t="shared" si="2"/>
        <v>1317843.4499999997</v>
      </c>
      <c r="N42" s="102">
        <f t="shared" si="2"/>
        <v>500296196.56999999</v>
      </c>
      <c r="O42" s="102">
        <f>SUM(O5:O41)</f>
        <v>2205882.3529411764</v>
      </c>
      <c r="P42" s="102">
        <f>SUM(P5:P41)</f>
        <v>498090314.21705884</v>
      </c>
    </row>
  </sheetData>
  <mergeCells count="6">
    <mergeCell ref="A3:A4"/>
    <mergeCell ref="N3:N4"/>
    <mergeCell ref="O3:O4"/>
    <mergeCell ref="P3:P4"/>
    <mergeCell ref="A1:P1"/>
    <mergeCell ref="A2:P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573"/>
  <sheetViews>
    <sheetView zoomScaleNormal="100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J43" sqref="J43"/>
    </sheetView>
  </sheetViews>
  <sheetFormatPr defaultColWidth="9.140625" defaultRowHeight="15.75" x14ac:dyDescent="0.25"/>
  <cols>
    <col min="1" max="1" width="5.5703125" style="103" customWidth="1"/>
    <col min="2" max="2" width="14.42578125" style="103" customWidth="1"/>
    <col min="3" max="5" width="20.5703125" style="103" customWidth="1"/>
    <col min="6" max="8" width="22" style="103" customWidth="1"/>
    <col min="9" max="10" width="20.5703125" style="103" customWidth="1"/>
    <col min="11" max="11" width="17.28515625" style="103" customWidth="1"/>
    <col min="12" max="12" width="20.5703125" style="103" customWidth="1"/>
    <col min="13" max="13" width="19.28515625" style="103" customWidth="1"/>
    <col min="14" max="14" width="22" style="115" customWidth="1"/>
    <col min="15" max="15" width="17.28515625" style="103" customWidth="1"/>
    <col min="16" max="16" width="23.42578125" style="103" customWidth="1"/>
    <col min="17" max="18" width="21" style="103" hidden="1" customWidth="1"/>
    <col min="19" max="16384" width="9.140625" style="103"/>
  </cols>
  <sheetData>
    <row r="1" spans="1:18" ht="20.25" x14ac:dyDescent="0.3">
      <c r="A1" s="167">
        <v>45338</v>
      </c>
      <c r="B1" s="167"/>
      <c r="C1" s="166" t="s">
        <v>66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>
        <f>SUM(Q11,Q15,Q18,Q26,Q31,Q38)</f>
        <v>2909680000</v>
      </c>
      <c r="R1" s="166">
        <f>SUM(Q1,O42)</f>
        <v>3809680000</v>
      </c>
    </row>
    <row r="2" spans="1:18" ht="20.25" x14ac:dyDescent="0.3">
      <c r="A2" s="134" t="s">
        <v>78</v>
      </c>
      <c r="B2" s="135">
        <v>1400</v>
      </c>
      <c r="C2" s="165" t="s">
        <v>99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18" ht="15" x14ac:dyDescent="0.2">
      <c r="A3" s="168" t="s">
        <v>12</v>
      </c>
      <c r="B3" s="168" t="s">
        <v>77</v>
      </c>
      <c r="C3" s="170" t="s">
        <v>69</v>
      </c>
      <c r="D3" s="170" t="s">
        <v>70</v>
      </c>
      <c r="E3" s="170" t="s">
        <v>71</v>
      </c>
      <c r="F3" s="170" t="s">
        <v>72</v>
      </c>
      <c r="G3" s="172" t="s">
        <v>73</v>
      </c>
      <c r="H3" s="172" t="s">
        <v>74</v>
      </c>
      <c r="I3" s="172" t="s">
        <v>75</v>
      </c>
      <c r="J3" s="172" t="s">
        <v>76</v>
      </c>
      <c r="K3" s="174" t="s">
        <v>8</v>
      </c>
      <c r="L3" s="174" t="s">
        <v>9</v>
      </c>
      <c r="M3" s="174" t="s">
        <v>10</v>
      </c>
      <c r="N3" s="176" t="s">
        <v>94</v>
      </c>
      <c r="O3" s="163" t="s">
        <v>67</v>
      </c>
      <c r="P3" s="164" t="s">
        <v>93</v>
      </c>
      <c r="Q3" s="161" t="s">
        <v>91</v>
      </c>
      <c r="R3" s="161" t="s">
        <v>92</v>
      </c>
    </row>
    <row r="4" spans="1:18" ht="15" x14ac:dyDescent="0.2">
      <c r="A4" s="169"/>
      <c r="B4" s="169"/>
      <c r="C4" s="171"/>
      <c r="D4" s="171"/>
      <c r="E4" s="171"/>
      <c r="F4" s="171"/>
      <c r="G4" s="173"/>
      <c r="H4" s="173"/>
      <c r="I4" s="173"/>
      <c r="J4" s="173"/>
      <c r="K4" s="175"/>
      <c r="L4" s="175"/>
      <c r="M4" s="175"/>
      <c r="N4" s="177"/>
      <c r="O4" s="163"/>
      <c r="P4" s="164"/>
      <c r="Q4" s="162"/>
      <c r="R4" s="162"/>
    </row>
    <row r="5" spans="1:18" x14ac:dyDescent="0.25">
      <c r="A5" s="104">
        <v>1</v>
      </c>
      <c r="B5" s="105" t="s">
        <v>11</v>
      </c>
      <c r="C5" s="106">
        <f>SUM('Earnings US$'!C5*$B$2)</f>
        <v>872340000</v>
      </c>
      <c r="D5" s="106">
        <f>SUM('Earnings US$'!D5*$B$2)</f>
        <v>1468965119.9999998</v>
      </c>
      <c r="E5" s="106">
        <f>SUM('Earnings US$'!E5*$B$2)</f>
        <v>517874532</v>
      </c>
      <c r="F5" s="106">
        <f>SUM('Earnings US$'!F5*$B$2)</f>
        <v>2984911244</v>
      </c>
      <c r="G5" s="106">
        <f>SUM('Earnings US$'!G5*$B$2)</f>
        <v>2614290840</v>
      </c>
      <c r="H5" s="106">
        <f>SUM('Earnings US$'!H5*$B$2)</f>
        <v>5293612800</v>
      </c>
      <c r="I5" s="106">
        <f>SUM('Earnings US$'!I5*$B$2)</f>
        <v>1197538552</v>
      </c>
      <c r="J5" s="106">
        <f>SUM('Earnings US$'!J5*$B$2)</f>
        <v>147045920</v>
      </c>
      <c r="K5" s="106">
        <f>SUM('Earnings US$'!K5*$B$2)</f>
        <v>0</v>
      </c>
      <c r="L5" s="106">
        <f>SUM('Earnings US$'!L5*$B$2)</f>
        <v>2119928159.9999998</v>
      </c>
      <c r="M5" s="106">
        <f>SUM('Earnings US$'!M5*$B$2)</f>
        <v>765870000</v>
      </c>
      <c r="N5" s="106">
        <f>SUM('Earnings US$'!N5*$B$2)</f>
        <v>17982377168</v>
      </c>
      <c r="O5" s="106">
        <v>0</v>
      </c>
      <c r="P5" s="107">
        <f t="shared" ref="P5:P41" si="0">SUM(N5-O5)</f>
        <v>17982377168</v>
      </c>
      <c r="Q5" s="108">
        <v>2134460000</v>
      </c>
      <c r="R5" s="109">
        <f t="shared" ref="R5:R42" si="1">SUM(P5:Q5)</f>
        <v>20116837168</v>
      </c>
    </row>
    <row r="6" spans="1:18" x14ac:dyDescent="0.25">
      <c r="A6" s="104">
        <v>2</v>
      </c>
      <c r="B6" s="105" t="s">
        <v>13</v>
      </c>
      <c r="C6" s="106">
        <f>SUM('Earnings US$'!C6*$B$2)</f>
        <v>0</v>
      </c>
      <c r="D6" s="106">
        <f>SUM('Earnings US$'!D6*$B$2)</f>
        <v>1736952000</v>
      </c>
      <c r="E6" s="106">
        <f>SUM('Earnings US$'!E6*$B$2)</f>
        <v>0</v>
      </c>
      <c r="F6" s="106">
        <f>SUM('Earnings US$'!F6*$B$2)</f>
        <v>6485604327.999999</v>
      </c>
      <c r="G6" s="106">
        <f>SUM('Earnings US$'!G6*$B$2)</f>
        <v>970502400</v>
      </c>
      <c r="H6" s="106">
        <f>SUM('Earnings US$'!H6*$B$2)</f>
        <v>13836180455.999998</v>
      </c>
      <c r="I6" s="106">
        <f>SUM('Earnings US$'!I6*$B$2)</f>
        <v>905800279.99999988</v>
      </c>
      <c r="J6" s="106">
        <f>SUM('Earnings US$'!J6*$B$2)</f>
        <v>36761480</v>
      </c>
      <c r="K6" s="106">
        <f>SUM('Earnings US$'!K6*$B$2)</f>
        <v>0</v>
      </c>
      <c r="L6" s="106">
        <f>SUM('Earnings US$'!L6*$B$2)</f>
        <v>5275312560</v>
      </c>
      <c r="M6" s="106">
        <f>SUM('Earnings US$'!M6*$B$2)</f>
        <v>0</v>
      </c>
      <c r="N6" s="106">
        <f>SUM('Earnings US$'!N6*$B$2)</f>
        <v>29247113503.999992</v>
      </c>
      <c r="O6" s="106">
        <v>0</v>
      </c>
      <c r="P6" s="107">
        <f t="shared" si="0"/>
        <v>29247113503.999992</v>
      </c>
      <c r="Q6" s="108">
        <v>2640490000</v>
      </c>
      <c r="R6" s="109">
        <f t="shared" si="1"/>
        <v>31887603503.999992</v>
      </c>
    </row>
    <row r="7" spans="1:18" x14ac:dyDescent="0.25">
      <c r="A7" s="104">
        <v>3</v>
      </c>
      <c r="B7" s="105" t="s">
        <v>14</v>
      </c>
      <c r="C7" s="106">
        <f>SUM('Earnings US$'!C7*$B$2)</f>
        <v>0</v>
      </c>
      <c r="D7" s="106">
        <f>SUM('Earnings US$'!D7*$B$2)</f>
        <v>0</v>
      </c>
      <c r="E7" s="106">
        <f>SUM('Earnings US$'!E7*$B$2)</f>
        <v>0</v>
      </c>
      <c r="F7" s="106">
        <f>SUM('Earnings US$'!F7*$B$2)</f>
        <v>0</v>
      </c>
      <c r="G7" s="106">
        <f>SUM('Earnings US$'!G7*$B$2)</f>
        <v>545907600</v>
      </c>
      <c r="H7" s="106">
        <f>SUM('Earnings US$'!H7*$B$2)</f>
        <v>882268800</v>
      </c>
      <c r="I7" s="106">
        <f>SUM('Earnings US$'!I7*$B$2)</f>
        <v>705818400</v>
      </c>
      <c r="J7" s="106">
        <f>SUM('Earnings US$'!J7*$B$2)</f>
        <v>0</v>
      </c>
      <c r="K7" s="106">
        <f>SUM('Earnings US$'!K7*$B$2)</f>
        <v>0</v>
      </c>
      <c r="L7" s="106">
        <f>SUM('Earnings US$'!L7*$B$2)</f>
        <v>176915969.99999997</v>
      </c>
      <c r="M7" s="106">
        <f>SUM('Earnings US$'!M7*$B$2)</f>
        <v>0</v>
      </c>
      <c r="N7" s="106">
        <f>SUM('Earnings US$'!N7*$B$2)</f>
        <v>2310910770</v>
      </c>
      <c r="O7" s="106">
        <v>0</v>
      </c>
      <c r="P7" s="107">
        <f t="shared" si="0"/>
        <v>2310910770</v>
      </c>
      <c r="Q7" s="108">
        <v>992330000</v>
      </c>
      <c r="R7" s="109">
        <f t="shared" si="1"/>
        <v>3303240770</v>
      </c>
    </row>
    <row r="8" spans="1:18" x14ac:dyDescent="0.25">
      <c r="A8" s="104">
        <v>4</v>
      </c>
      <c r="B8" s="105" t="s">
        <v>15</v>
      </c>
      <c r="C8" s="106">
        <f>SUM('Earnings US$'!C8*$B$2)</f>
        <v>0</v>
      </c>
      <c r="D8" s="106">
        <f>SUM('Earnings US$'!D8*$B$2)</f>
        <v>0</v>
      </c>
      <c r="E8" s="106">
        <f>SUM('Earnings US$'!E8*$B$2)</f>
        <v>0</v>
      </c>
      <c r="F8" s="106">
        <f>SUM('Earnings US$'!F8*$B$2)</f>
        <v>0</v>
      </c>
      <c r="G8" s="106">
        <f>SUM('Earnings US$'!G8*$B$2)</f>
        <v>0</v>
      </c>
      <c r="H8" s="106">
        <f>SUM('Earnings US$'!H8*$B$2)</f>
        <v>0</v>
      </c>
      <c r="I8" s="106">
        <f>SUM('Earnings US$'!I8*$B$2)</f>
        <v>0</v>
      </c>
      <c r="J8" s="106">
        <f>SUM('Earnings US$'!J8*$B$2)</f>
        <v>0</v>
      </c>
      <c r="K8" s="106">
        <f>SUM('Earnings US$'!K8*$B$2)</f>
        <v>0</v>
      </c>
      <c r="L8" s="106">
        <f>SUM('Earnings US$'!L8*$B$2)</f>
        <v>0</v>
      </c>
      <c r="M8" s="106">
        <f>SUM('Earnings US$'!M8*$B$2)</f>
        <v>0</v>
      </c>
      <c r="N8" s="106">
        <f>SUM('Earnings US$'!N8*$B$2)</f>
        <v>0</v>
      </c>
      <c r="O8" s="106">
        <v>0</v>
      </c>
      <c r="P8" s="107">
        <f t="shared" si="0"/>
        <v>0</v>
      </c>
      <c r="Q8" s="108">
        <v>2044223137.4000001</v>
      </c>
      <c r="R8" s="109">
        <f t="shared" si="1"/>
        <v>2044223137.4000001</v>
      </c>
    </row>
    <row r="9" spans="1:18" x14ac:dyDescent="0.25">
      <c r="A9" s="104">
        <v>5</v>
      </c>
      <c r="B9" s="105" t="s">
        <v>16</v>
      </c>
      <c r="C9" s="106">
        <f>SUM('Earnings US$'!C9*$B$2)</f>
        <v>0</v>
      </c>
      <c r="D9" s="106">
        <f>SUM('Earnings US$'!D9*$B$2)</f>
        <v>0</v>
      </c>
      <c r="E9" s="106">
        <f>SUM('Earnings US$'!E9*$B$2)</f>
        <v>536102000</v>
      </c>
      <c r="F9" s="106">
        <f>SUM('Earnings US$'!F9*$B$2)</f>
        <v>4288317319.9999995</v>
      </c>
      <c r="G9" s="106">
        <f>SUM('Earnings US$'!G9*$B$2)</f>
        <v>1291981320</v>
      </c>
      <c r="H9" s="106">
        <f>SUM('Earnings US$'!H9*$B$2)</f>
        <v>0</v>
      </c>
      <c r="I9" s="106">
        <f>SUM('Earnings US$'!I9*$B$2)</f>
        <v>0</v>
      </c>
      <c r="J9" s="106">
        <f>SUM('Earnings US$'!J9*$B$2)</f>
        <v>0</v>
      </c>
      <c r="K9" s="106">
        <f>SUM('Earnings US$'!K9*$B$2)</f>
        <v>0</v>
      </c>
      <c r="L9" s="106">
        <f>SUM('Earnings US$'!L9*$B$2)</f>
        <v>827905469.99999988</v>
      </c>
      <c r="M9" s="106">
        <f>SUM('Earnings US$'!M9*$B$2)</f>
        <v>0</v>
      </c>
      <c r="N9" s="106">
        <f>SUM('Earnings US$'!N9*$B$2)</f>
        <v>6944306109.999999</v>
      </c>
      <c r="O9" s="106">
        <v>0</v>
      </c>
      <c r="P9" s="107">
        <f t="shared" si="0"/>
        <v>6944306109.999999</v>
      </c>
      <c r="Q9" s="108">
        <v>4232200000</v>
      </c>
      <c r="R9" s="109">
        <f t="shared" si="1"/>
        <v>11176506110</v>
      </c>
    </row>
    <row r="10" spans="1:18" x14ac:dyDescent="0.25">
      <c r="A10" s="104">
        <v>6</v>
      </c>
      <c r="B10" s="105" t="s">
        <v>17</v>
      </c>
      <c r="C10" s="106">
        <f>SUM('Earnings US$'!C10*$B$2)</f>
        <v>2502444000</v>
      </c>
      <c r="D10" s="106">
        <f>SUM('Earnings US$'!D10*$B$2)</f>
        <v>1058713600</v>
      </c>
      <c r="E10" s="106">
        <f>SUM('Earnings US$'!E10*$B$2)</f>
        <v>631528156</v>
      </c>
      <c r="F10" s="106">
        <f>SUM('Earnings US$'!F10*$B$2)</f>
        <v>4496955302</v>
      </c>
      <c r="G10" s="106">
        <f>SUM('Earnings US$'!G10*$B$2)</f>
        <v>1091815200</v>
      </c>
      <c r="H10" s="106">
        <f>SUM('Earnings US$'!H10*$B$2)</f>
        <v>0</v>
      </c>
      <c r="I10" s="106">
        <f>SUM('Earnings US$'!I10*$B$2)</f>
        <v>1294000400</v>
      </c>
      <c r="J10" s="106">
        <f>SUM('Earnings US$'!J10*$B$2)</f>
        <v>1029321440</v>
      </c>
      <c r="K10" s="106">
        <f>SUM('Earnings US$'!K10*$B$2)</f>
        <v>0</v>
      </c>
      <c r="L10" s="106">
        <f>SUM('Earnings US$'!L10*$B$2)</f>
        <v>3858453060</v>
      </c>
      <c r="M10" s="106">
        <f>SUM('Earnings US$'!M10*$B$2)</f>
        <v>0</v>
      </c>
      <c r="N10" s="106">
        <f>SUM('Earnings US$'!N10*$B$2)</f>
        <v>15963231158</v>
      </c>
      <c r="O10" s="106">
        <v>0</v>
      </c>
      <c r="P10" s="107">
        <f t="shared" si="0"/>
        <v>15963231158</v>
      </c>
      <c r="Q10" s="108">
        <v>2283380000</v>
      </c>
      <c r="R10" s="109">
        <f t="shared" si="1"/>
        <v>18246611158</v>
      </c>
    </row>
    <row r="11" spans="1:18" x14ac:dyDescent="0.25">
      <c r="A11" s="104">
        <v>7</v>
      </c>
      <c r="B11" s="105" t="s">
        <v>18</v>
      </c>
      <c r="C11" s="106">
        <f>SUM('Earnings US$'!C11*$B$2)</f>
        <v>2346204000</v>
      </c>
      <c r="D11" s="106">
        <f>SUM('Earnings US$'!D11*$B$2)</f>
        <v>2320071599.9999995</v>
      </c>
      <c r="E11" s="106">
        <f>SUM('Earnings US$'!E11*$B$2)</f>
        <v>0</v>
      </c>
      <c r="F11" s="106">
        <f>SUM('Earnings US$'!F11*$B$2)</f>
        <v>0</v>
      </c>
      <c r="G11" s="106">
        <f>SUM('Earnings US$'!G11*$B$2)</f>
        <v>0</v>
      </c>
      <c r="H11" s="106">
        <f>SUM('Earnings US$'!H11*$B$2)</f>
        <v>0</v>
      </c>
      <c r="I11" s="106">
        <f>SUM('Earnings US$'!I11*$B$2)</f>
        <v>0</v>
      </c>
      <c r="J11" s="106">
        <f>SUM('Earnings US$'!J11*$B$2)</f>
        <v>0</v>
      </c>
      <c r="K11" s="106">
        <f>SUM('Earnings US$'!K11*$B$2)</f>
        <v>0</v>
      </c>
      <c r="L11" s="106">
        <f>SUM('Earnings US$'!L11*$B$2)</f>
        <v>0</v>
      </c>
      <c r="M11" s="106">
        <f>SUM('Earnings US$'!M11*$B$2)</f>
        <v>0</v>
      </c>
      <c r="N11" s="106">
        <f>SUM('Earnings US$'!N11*$B$2)</f>
        <v>4666275600</v>
      </c>
      <c r="O11" s="106">
        <v>0</v>
      </c>
      <c r="P11" s="107">
        <f t="shared" si="0"/>
        <v>4666275600</v>
      </c>
      <c r="Q11" s="108">
        <v>834560000</v>
      </c>
      <c r="R11" s="109">
        <f t="shared" si="1"/>
        <v>5500835600</v>
      </c>
    </row>
    <row r="12" spans="1:18" x14ac:dyDescent="0.25">
      <c r="A12" s="104">
        <v>8</v>
      </c>
      <c r="B12" s="105" t="s">
        <v>19</v>
      </c>
      <c r="C12" s="106">
        <f>SUM('Earnings US$'!C12*$B$2)</f>
        <v>0</v>
      </c>
      <c r="D12" s="106">
        <f>SUM('Earnings US$'!D12*$B$2)</f>
        <v>0</v>
      </c>
      <c r="E12" s="106">
        <f>SUM('Earnings US$'!E12*$B$2)</f>
        <v>0</v>
      </c>
      <c r="F12" s="106">
        <f>SUM('Earnings US$'!F12*$B$2)</f>
        <v>281777538</v>
      </c>
      <c r="G12" s="106">
        <f>SUM('Earnings US$'!G12*$B$2)</f>
        <v>3989371428</v>
      </c>
      <c r="H12" s="106">
        <f>SUM('Earnings US$'!H12*$B$2)</f>
        <v>1029313600</v>
      </c>
      <c r="I12" s="106">
        <f>SUM('Earnings US$'!I12*$B$2)</f>
        <v>3087955500</v>
      </c>
      <c r="J12" s="106">
        <f>SUM('Earnings US$'!J12*$B$2)</f>
        <v>0</v>
      </c>
      <c r="K12" s="106">
        <f>SUM('Earnings US$'!K12*$B$2)</f>
        <v>0</v>
      </c>
      <c r="L12" s="106">
        <f>SUM('Earnings US$'!L12*$B$2)</f>
        <v>238185569.99999997</v>
      </c>
      <c r="M12" s="106">
        <f>SUM('Earnings US$'!M12*$B$2)</f>
        <v>0</v>
      </c>
      <c r="N12" s="106">
        <f>SUM('Earnings US$'!N12*$B$2)</f>
        <v>8626603635.9999981</v>
      </c>
      <c r="O12" s="106">
        <v>0</v>
      </c>
      <c r="P12" s="107">
        <f t="shared" si="0"/>
        <v>8626603635.9999981</v>
      </c>
      <c r="Q12" s="108">
        <v>1618880000</v>
      </c>
      <c r="R12" s="109">
        <f t="shared" si="1"/>
        <v>10245483635.999998</v>
      </c>
    </row>
    <row r="13" spans="1:18" x14ac:dyDescent="0.25">
      <c r="A13" s="104">
        <v>9</v>
      </c>
      <c r="B13" s="105" t="s">
        <v>20</v>
      </c>
      <c r="C13" s="106">
        <f>SUM('Earnings US$'!C13*$B$2)</f>
        <v>2601916800</v>
      </c>
      <c r="D13" s="106">
        <f>SUM('Earnings US$'!D13*$B$2)</f>
        <v>4665783920</v>
      </c>
      <c r="E13" s="106">
        <f>SUM('Earnings US$'!E13*$B$2)</f>
        <v>0</v>
      </c>
      <c r="F13" s="106">
        <f>SUM('Earnings US$'!F13*$B$2)</f>
        <v>1035509551.9999999</v>
      </c>
      <c r="G13" s="106">
        <f>SUM('Earnings US$'!G13*$B$2)</f>
        <v>9651646368</v>
      </c>
      <c r="H13" s="106">
        <f>SUM('Earnings US$'!H13*$B$2)</f>
        <v>5928846335.999999</v>
      </c>
      <c r="I13" s="106">
        <f>SUM('Earnings US$'!I13*$B$2)</f>
        <v>11734230900</v>
      </c>
      <c r="J13" s="106">
        <f>SUM('Earnings US$'!J13*$B$2)</f>
        <v>110284440.00000001</v>
      </c>
      <c r="K13" s="106">
        <f>SUM('Earnings US$'!K13*$B$2)</f>
        <v>0</v>
      </c>
      <c r="L13" s="106">
        <f>SUM('Earnings US$'!L13*$B$2)</f>
        <v>0</v>
      </c>
      <c r="M13" s="106">
        <f>SUM('Earnings US$'!M13*$B$2)</f>
        <v>0</v>
      </c>
      <c r="N13" s="106">
        <f>SUM('Earnings US$'!N13*$B$2)</f>
        <v>35728218316</v>
      </c>
      <c r="O13" s="106">
        <v>0</v>
      </c>
      <c r="P13" s="107">
        <f t="shared" si="0"/>
        <v>35728218316</v>
      </c>
      <c r="Q13" s="108">
        <v>907800000</v>
      </c>
      <c r="R13" s="109">
        <f t="shared" si="1"/>
        <v>36636018316</v>
      </c>
    </row>
    <row r="14" spans="1:18" x14ac:dyDescent="0.25">
      <c r="A14" s="104">
        <v>10</v>
      </c>
      <c r="B14" s="105" t="s">
        <v>21</v>
      </c>
      <c r="C14" s="106">
        <f>SUM('Earnings US$'!C14*$B$2)</f>
        <v>2934187200</v>
      </c>
      <c r="D14" s="106">
        <f>SUM('Earnings US$'!D14*$B$2)</f>
        <v>4643451680</v>
      </c>
      <c r="E14" s="106">
        <f>SUM('Earnings US$'!E14*$B$2)</f>
        <v>4983604192</v>
      </c>
      <c r="F14" s="106">
        <f>SUM('Earnings US$'!F14*$B$2)</f>
        <v>1588777175.9999998</v>
      </c>
      <c r="G14" s="106">
        <f>SUM('Earnings US$'!G14*$B$2)</f>
        <v>2887244640</v>
      </c>
      <c r="H14" s="106">
        <f>SUM('Earnings US$'!H14*$B$2)</f>
        <v>0</v>
      </c>
      <c r="I14" s="106">
        <f>SUM('Earnings US$'!I14*$B$2)</f>
        <v>0</v>
      </c>
      <c r="J14" s="106">
        <f>SUM('Earnings US$'!J14*$B$2)</f>
        <v>0</v>
      </c>
      <c r="K14" s="106">
        <f>SUM('Earnings US$'!K14*$B$2)</f>
        <v>0</v>
      </c>
      <c r="L14" s="106">
        <f>SUM('Earnings US$'!L14*$B$2)</f>
        <v>2518946430</v>
      </c>
      <c r="M14" s="106">
        <f>SUM('Earnings US$'!M14*$B$2)</f>
        <v>0</v>
      </c>
      <c r="N14" s="106">
        <f>SUM('Earnings US$'!N14*$B$2)</f>
        <v>19556211318</v>
      </c>
      <c r="O14" s="106">
        <v>0</v>
      </c>
      <c r="P14" s="107">
        <f t="shared" si="0"/>
        <v>19556211318</v>
      </c>
      <c r="Q14" s="108">
        <v>3315540000</v>
      </c>
      <c r="R14" s="109">
        <f t="shared" si="1"/>
        <v>22871751318</v>
      </c>
    </row>
    <row r="15" spans="1:18" x14ac:dyDescent="0.25">
      <c r="A15" s="104">
        <v>11</v>
      </c>
      <c r="B15" s="105" t="s">
        <v>22</v>
      </c>
      <c r="C15" s="106">
        <f>SUM('Earnings US$'!C15*$B$2)</f>
        <v>0</v>
      </c>
      <c r="D15" s="106">
        <f>SUM('Earnings US$'!D15*$B$2)</f>
        <v>0</v>
      </c>
      <c r="E15" s="106">
        <f>SUM('Earnings US$'!E15*$B$2)</f>
        <v>0</v>
      </c>
      <c r="F15" s="106">
        <f>SUM('Earnings US$'!F15*$B$2)</f>
        <v>3688897085.9999995</v>
      </c>
      <c r="G15" s="106">
        <f>SUM('Earnings US$'!G15*$B$2)</f>
        <v>90378036</v>
      </c>
      <c r="H15" s="106">
        <f>SUM('Earnings US$'!H15*$B$2)</f>
        <v>1046958976</v>
      </c>
      <c r="I15" s="106">
        <f>SUM('Earnings US$'!I15*$B$2)</f>
        <v>211157338.00000003</v>
      </c>
      <c r="J15" s="106">
        <f>SUM('Earnings US$'!J15*$B$2)</f>
        <v>0</v>
      </c>
      <c r="K15" s="106">
        <f>SUM('Earnings US$'!K15*$B$2)</f>
        <v>0</v>
      </c>
      <c r="L15" s="106">
        <f>SUM('Earnings US$'!L15*$B$2)</f>
        <v>909853559.99999988</v>
      </c>
      <c r="M15" s="106">
        <f>SUM('Earnings US$'!M15*$B$2)</f>
        <v>0</v>
      </c>
      <c r="N15" s="106">
        <f>SUM('Earnings US$'!N15*$B$2)</f>
        <v>5947244996</v>
      </c>
      <c r="O15" s="106">
        <v>0</v>
      </c>
      <c r="P15" s="107">
        <f t="shared" si="0"/>
        <v>5947244996</v>
      </c>
      <c r="Q15" s="108">
        <v>828380000</v>
      </c>
      <c r="R15" s="109">
        <f t="shared" si="1"/>
        <v>6775624996</v>
      </c>
    </row>
    <row r="16" spans="1:18" x14ac:dyDescent="0.25">
      <c r="A16" s="104">
        <v>12</v>
      </c>
      <c r="B16" s="105" t="s">
        <v>23</v>
      </c>
      <c r="C16" s="106">
        <f>SUM('Earnings US$'!C16*$B$2)</f>
        <v>0</v>
      </c>
      <c r="D16" s="106">
        <f>SUM('Earnings US$'!D16*$B$2)</f>
        <v>0</v>
      </c>
      <c r="E16" s="106">
        <f>SUM('Earnings US$'!E16*$B$2)</f>
        <v>54682404</v>
      </c>
      <c r="F16" s="106">
        <f>SUM('Earnings US$'!F16*$B$2)</f>
        <v>5357014474</v>
      </c>
      <c r="G16" s="106">
        <f>SUM('Earnings US$'!G16*$B$2)</f>
        <v>42459480</v>
      </c>
      <c r="H16" s="106">
        <f>SUM('Earnings US$'!H16*$B$2)</f>
        <v>541124863.99999988</v>
      </c>
      <c r="I16" s="106">
        <f>SUM('Earnings US$'!I16*$B$2)</f>
        <v>237037345.99999997</v>
      </c>
      <c r="J16" s="106">
        <f>SUM('Earnings US$'!J16*$B$2)</f>
        <v>0</v>
      </c>
      <c r="K16" s="106">
        <f>SUM('Earnings US$'!K16*$B$2)</f>
        <v>0</v>
      </c>
      <c r="L16" s="106">
        <f>SUM('Earnings US$'!L16*$B$2)</f>
        <v>1161824790</v>
      </c>
      <c r="M16" s="106">
        <f>SUM('Earnings US$'!M16*$B$2)</f>
        <v>97265489.999999985</v>
      </c>
      <c r="N16" s="106">
        <f>SUM('Earnings US$'!N16*$B$2)</f>
        <v>7491408847.9999981</v>
      </c>
      <c r="O16" s="106">
        <v>0</v>
      </c>
      <c r="P16" s="107">
        <f t="shared" si="0"/>
        <v>7491408847.9999981</v>
      </c>
      <c r="Q16" s="108">
        <v>1459629739.9119999</v>
      </c>
      <c r="R16" s="109">
        <f t="shared" si="1"/>
        <v>8951038587.9119987</v>
      </c>
    </row>
    <row r="17" spans="1:18" x14ac:dyDescent="0.25">
      <c r="A17" s="104">
        <v>13</v>
      </c>
      <c r="B17" s="105" t="s">
        <v>24</v>
      </c>
      <c r="C17" s="106">
        <f>SUM('Earnings US$'!C17*$B$2)</f>
        <v>0</v>
      </c>
      <c r="D17" s="106">
        <f>SUM('Earnings US$'!D17*$B$2)</f>
        <v>932164240</v>
      </c>
      <c r="E17" s="106">
        <f>SUM('Earnings US$'!E17*$B$2)</f>
        <v>599362036</v>
      </c>
      <c r="F17" s="106">
        <f>SUM('Earnings US$'!F17*$B$2)</f>
        <v>4557904932</v>
      </c>
      <c r="G17" s="106">
        <f>SUM('Earnings US$'!G17*$B$2)</f>
        <v>686630448</v>
      </c>
      <c r="H17" s="106">
        <f>SUM('Earnings US$'!H17*$B$2)</f>
        <v>257328400</v>
      </c>
      <c r="I17" s="106">
        <f>SUM('Earnings US$'!I17*$B$2)</f>
        <v>807573886</v>
      </c>
      <c r="J17" s="106">
        <f>SUM('Earnings US$'!J17*$B$2)</f>
        <v>147045920</v>
      </c>
      <c r="K17" s="106">
        <f>SUM('Earnings US$'!K17*$B$2)</f>
        <v>28337189.999999996</v>
      </c>
      <c r="L17" s="106">
        <f>SUM('Earnings US$'!L17*$B$2)</f>
        <v>38293499.999999993</v>
      </c>
      <c r="M17" s="106">
        <f>SUM('Earnings US$'!M17*$B$2)</f>
        <v>0</v>
      </c>
      <c r="N17" s="106">
        <f>SUM('Earnings US$'!N17*$B$2)</f>
        <v>8054640552</v>
      </c>
      <c r="O17" s="106">
        <v>0</v>
      </c>
      <c r="P17" s="107">
        <f t="shared" si="0"/>
        <v>8054640552</v>
      </c>
      <c r="Q17" s="108">
        <v>3297117549.4000001</v>
      </c>
      <c r="R17" s="109">
        <f t="shared" si="1"/>
        <v>11351758101.4</v>
      </c>
    </row>
    <row r="18" spans="1:18" x14ac:dyDescent="0.25">
      <c r="A18" s="104">
        <v>14</v>
      </c>
      <c r="B18" s="105" t="s">
        <v>25</v>
      </c>
      <c r="C18" s="106">
        <f>SUM('Earnings US$'!C18*$B$2)</f>
        <v>0</v>
      </c>
      <c r="D18" s="106">
        <f>SUM('Earnings US$'!D18*$B$2)</f>
        <v>0</v>
      </c>
      <c r="E18" s="106">
        <f>SUM('Earnings US$'!E18*$B$2)</f>
        <v>0</v>
      </c>
      <c r="F18" s="106">
        <f>SUM('Earnings US$'!F18*$B$2)</f>
        <v>3725678250</v>
      </c>
      <c r="G18" s="106">
        <f>SUM('Earnings US$'!G18*$B$2)</f>
        <v>212297400</v>
      </c>
      <c r="H18" s="106">
        <f>SUM('Earnings US$'!H18*$B$2)</f>
        <v>0</v>
      </c>
      <c r="I18" s="106">
        <f>SUM('Earnings US$'!I18*$B$2)</f>
        <v>349380108</v>
      </c>
      <c r="J18" s="106">
        <f>SUM('Earnings US$'!J18*$B$2)</f>
        <v>0</v>
      </c>
      <c r="K18" s="106">
        <f>SUM('Earnings US$'!K18*$B$2)</f>
        <v>0</v>
      </c>
      <c r="L18" s="106">
        <f>SUM('Earnings US$'!L18*$B$2)</f>
        <v>1599136559.9999998</v>
      </c>
      <c r="M18" s="106">
        <f>SUM('Earnings US$'!M18*$B$2)</f>
        <v>0</v>
      </c>
      <c r="N18" s="106">
        <f>SUM('Earnings US$'!N18*$B$2)</f>
        <v>5886492318</v>
      </c>
      <c r="O18" s="106">
        <v>0</v>
      </c>
      <c r="P18" s="107">
        <f t="shared" si="0"/>
        <v>5886492318</v>
      </c>
      <c r="Q18" s="108">
        <v>153440000</v>
      </c>
      <c r="R18" s="109">
        <f t="shared" si="1"/>
        <v>6039932318</v>
      </c>
    </row>
    <row r="19" spans="1:18" x14ac:dyDescent="0.25">
      <c r="A19" s="104">
        <v>15</v>
      </c>
      <c r="B19" s="105" t="s">
        <v>26</v>
      </c>
      <c r="C19" s="106">
        <f>SUM('Earnings US$'!C19*$B$2)</f>
        <v>1040558400</v>
      </c>
      <c r="D19" s="106">
        <f>SUM('Earnings US$'!D19*$B$2)</f>
        <v>1054578000</v>
      </c>
      <c r="E19" s="106">
        <f>SUM('Earnings US$'!E19*$B$2)</f>
        <v>5372814244</v>
      </c>
      <c r="F19" s="106">
        <f>SUM('Earnings US$'!F19*$B$2)</f>
        <v>14688578981.999998</v>
      </c>
      <c r="G19" s="106">
        <f>SUM('Earnings US$'!G19*$B$2)</f>
        <v>18692482788</v>
      </c>
      <c r="H19" s="106">
        <f>SUM('Earnings US$'!H19*$B$2)</f>
        <v>1602788320</v>
      </c>
      <c r="I19" s="106">
        <f>SUM('Earnings US$'!I19*$B$2)</f>
        <v>1646909600</v>
      </c>
      <c r="J19" s="106">
        <f>SUM('Earnings US$'!J19*$B$2)</f>
        <v>0</v>
      </c>
      <c r="K19" s="106">
        <f>SUM('Earnings US$'!K19*$B$2)</f>
        <v>0</v>
      </c>
      <c r="L19" s="106">
        <f>SUM('Earnings US$'!L19*$B$2)</f>
        <v>1589946119.9999998</v>
      </c>
      <c r="M19" s="106">
        <f>SUM('Earnings US$'!M19*$B$2)</f>
        <v>574402499.99999988</v>
      </c>
      <c r="N19" s="106">
        <f>SUM('Earnings US$'!N19*$B$2)</f>
        <v>46263058954</v>
      </c>
      <c r="O19" s="106">
        <v>0</v>
      </c>
      <c r="P19" s="107">
        <f t="shared" si="0"/>
        <v>46263058954</v>
      </c>
      <c r="Q19" s="108">
        <v>3393696750</v>
      </c>
      <c r="R19" s="109">
        <f t="shared" si="1"/>
        <v>49656755704</v>
      </c>
    </row>
    <row r="20" spans="1:18" x14ac:dyDescent="0.25">
      <c r="A20" s="104">
        <v>16</v>
      </c>
      <c r="B20" s="105" t="s">
        <v>27</v>
      </c>
      <c r="C20" s="106">
        <f>SUM('Earnings US$'!C20*$B$2)</f>
        <v>11870594400</v>
      </c>
      <c r="D20" s="106">
        <f>SUM('Earnings US$'!D20*$B$2)</f>
        <v>0</v>
      </c>
      <c r="E20" s="106">
        <f>SUM('Earnings US$'!E20*$B$2)</f>
        <v>0</v>
      </c>
      <c r="F20" s="106">
        <f>SUM('Earnings US$'!F20*$B$2)</f>
        <v>3400002885.9999995</v>
      </c>
      <c r="G20" s="106">
        <f>SUM('Earnings US$'!G20*$B$2)</f>
        <v>3821353200</v>
      </c>
      <c r="H20" s="106">
        <f>SUM('Earnings US$'!H20*$B$2)</f>
        <v>5881792000</v>
      </c>
      <c r="I20" s="106">
        <f>SUM('Earnings US$'!I20*$B$2)</f>
        <v>1958646059.9999998</v>
      </c>
      <c r="J20" s="106">
        <f>SUM('Earnings US$'!J20*$B$2)</f>
        <v>367614800</v>
      </c>
      <c r="K20" s="106">
        <f>SUM('Earnings US$'!K20*$B$2)</f>
        <v>0</v>
      </c>
      <c r="L20" s="106">
        <f>SUM('Earnings US$'!L20*$B$2)</f>
        <v>0</v>
      </c>
      <c r="M20" s="106">
        <f>SUM('Earnings US$'!M20*$B$2)</f>
        <v>0</v>
      </c>
      <c r="N20" s="106">
        <f>SUM('Earnings US$'!N20*$B$2)</f>
        <v>27300003346</v>
      </c>
      <c r="O20" s="106">
        <v>900000000</v>
      </c>
      <c r="P20" s="107">
        <f t="shared" si="0"/>
        <v>26400003346</v>
      </c>
      <c r="Q20" s="108">
        <v>0</v>
      </c>
      <c r="R20" s="109">
        <f t="shared" si="1"/>
        <v>26400003346</v>
      </c>
    </row>
    <row r="21" spans="1:18" x14ac:dyDescent="0.25">
      <c r="A21" s="104">
        <v>17</v>
      </c>
      <c r="B21" s="105" t="s">
        <v>28</v>
      </c>
      <c r="C21" s="106">
        <f>SUM('Earnings US$'!C21*$B$2)</f>
        <v>9895200</v>
      </c>
      <c r="D21" s="106">
        <f>SUM('Earnings US$'!D21*$B$2)</f>
        <v>0</v>
      </c>
      <c r="E21" s="106">
        <f>SUM('Earnings US$'!E21*$B$2)</f>
        <v>3263788976</v>
      </c>
      <c r="F21" s="106">
        <f>SUM('Earnings US$'!F21*$B$2)</f>
        <v>0</v>
      </c>
      <c r="G21" s="106">
        <f>SUM('Earnings US$'!G21*$B$2)</f>
        <v>539841960</v>
      </c>
      <c r="H21" s="106">
        <f>SUM('Earnings US$'!H21*$B$2)</f>
        <v>0</v>
      </c>
      <c r="I21" s="106">
        <f>SUM('Earnings US$'!I21*$B$2)</f>
        <v>623472920</v>
      </c>
      <c r="J21" s="106">
        <f>SUM('Earnings US$'!J21*$B$2)</f>
        <v>0</v>
      </c>
      <c r="K21" s="106">
        <f>SUM('Earnings US$'!K21*$B$2)</f>
        <v>0</v>
      </c>
      <c r="L21" s="106">
        <f>SUM('Earnings US$'!L21*$B$2)</f>
        <v>1048476029.9999999</v>
      </c>
      <c r="M21" s="106">
        <f>SUM('Earnings US$'!M21*$B$2)</f>
        <v>0</v>
      </c>
      <c r="N21" s="106">
        <f>SUM('Earnings US$'!N21*$B$2)</f>
        <v>5485475085.999999</v>
      </c>
      <c r="O21" s="106">
        <v>0</v>
      </c>
      <c r="P21" s="107">
        <f t="shared" si="0"/>
        <v>5485475085.999999</v>
      </c>
      <c r="Q21" s="108">
        <v>1451660000</v>
      </c>
      <c r="R21" s="109">
        <f t="shared" si="1"/>
        <v>6937135085.999999</v>
      </c>
    </row>
    <row r="22" spans="1:18" x14ac:dyDescent="0.25">
      <c r="A22" s="104">
        <v>18</v>
      </c>
      <c r="B22" s="105" t="s">
        <v>29</v>
      </c>
      <c r="C22" s="106">
        <f>SUM('Earnings US$'!C22*$B$2)</f>
        <v>0</v>
      </c>
      <c r="D22" s="106">
        <f>SUM('Earnings US$'!D22*$B$2)</f>
        <v>0</v>
      </c>
      <c r="E22" s="106">
        <f>SUM('Earnings US$'!E22*$B$2)</f>
        <v>0</v>
      </c>
      <c r="F22" s="106">
        <f>SUM('Earnings US$'!F22*$B$2)</f>
        <v>0</v>
      </c>
      <c r="G22" s="106">
        <f>SUM('Earnings US$'!G22*$B$2)</f>
        <v>0</v>
      </c>
      <c r="H22" s="106">
        <f>SUM('Earnings US$'!H22*$B$2)</f>
        <v>0</v>
      </c>
      <c r="I22" s="106">
        <f>SUM('Earnings US$'!I22*$B$2)</f>
        <v>0</v>
      </c>
      <c r="J22" s="106">
        <f>SUM('Earnings US$'!J22*$B$2)</f>
        <v>0</v>
      </c>
      <c r="K22" s="106">
        <f>SUM('Earnings US$'!K22*$B$2)</f>
        <v>0</v>
      </c>
      <c r="L22" s="106">
        <f>SUM('Earnings US$'!L22*$B$2)</f>
        <v>0</v>
      </c>
      <c r="M22" s="106">
        <f>SUM('Earnings US$'!M22*$B$2)</f>
        <v>0</v>
      </c>
      <c r="N22" s="106">
        <f>SUM('Earnings US$'!N22*$B$2)</f>
        <v>0</v>
      </c>
      <c r="O22" s="106">
        <v>0</v>
      </c>
      <c r="P22" s="107">
        <f t="shared" si="0"/>
        <v>0</v>
      </c>
      <c r="Q22" s="108">
        <v>1821079922.2</v>
      </c>
      <c r="R22" s="109">
        <f t="shared" si="1"/>
        <v>1821079922.2</v>
      </c>
    </row>
    <row r="23" spans="1:18" x14ac:dyDescent="0.25">
      <c r="A23" s="104">
        <v>19</v>
      </c>
      <c r="B23" s="105" t="s">
        <v>30</v>
      </c>
      <c r="C23" s="106">
        <f>SUM('Earnings US$'!C23*$B$2)</f>
        <v>0</v>
      </c>
      <c r="D23" s="106">
        <f>SUM('Earnings US$'!D23*$B$2)</f>
        <v>0</v>
      </c>
      <c r="E23" s="106">
        <f>SUM('Earnings US$'!E23*$B$2)</f>
        <v>0</v>
      </c>
      <c r="F23" s="106">
        <f>SUM('Earnings US$'!F23*$B$2)</f>
        <v>0</v>
      </c>
      <c r="G23" s="106">
        <f>SUM('Earnings US$'!G23*$B$2)</f>
        <v>2321320428</v>
      </c>
      <c r="H23" s="106">
        <f>SUM('Earnings US$'!H23*$B$2)</f>
        <v>4778956000</v>
      </c>
      <c r="I23" s="106">
        <f>SUM('Earnings US$'!I23*$B$2)</f>
        <v>1901004224</v>
      </c>
      <c r="J23" s="106">
        <f>SUM('Earnings US$'!J23*$B$2)</f>
        <v>0</v>
      </c>
      <c r="K23" s="106">
        <f>SUM('Earnings US$'!K23*$B$2)</f>
        <v>0</v>
      </c>
      <c r="L23" s="106">
        <f>SUM('Earnings US$'!L23*$B$2)</f>
        <v>0</v>
      </c>
      <c r="M23" s="106">
        <f>SUM('Earnings US$'!M23*$B$2)</f>
        <v>0</v>
      </c>
      <c r="N23" s="106">
        <f>SUM('Earnings US$'!N23*$B$2)</f>
        <v>9001280652</v>
      </c>
      <c r="O23" s="106">
        <v>0</v>
      </c>
      <c r="P23" s="107">
        <f t="shared" si="0"/>
        <v>9001280652</v>
      </c>
      <c r="Q23" s="108">
        <v>1671280000</v>
      </c>
      <c r="R23" s="109">
        <f t="shared" si="1"/>
        <v>10672560652</v>
      </c>
    </row>
    <row r="24" spans="1:18" x14ac:dyDescent="0.25">
      <c r="A24" s="104">
        <v>20</v>
      </c>
      <c r="B24" s="105" t="s">
        <v>31</v>
      </c>
      <c r="C24" s="106">
        <f>SUM('Earnings US$'!C24*$B$2)</f>
        <v>0</v>
      </c>
      <c r="D24" s="106">
        <f>SUM('Earnings US$'!D24*$B$2)</f>
        <v>0</v>
      </c>
      <c r="E24" s="106">
        <f>SUM('Earnings US$'!E24*$B$2)</f>
        <v>6540444400</v>
      </c>
      <c r="F24" s="106">
        <f>SUM('Earnings US$'!F24*$B$2)</f>
        <v>9937960480</v>
      </c>
      <c r="G24" s="106">
        <f>SUM('Earnings US$'!G24*$B$2)</f>
        <v>707253624</v>
      </c>
      <c r="H24" s="106">
        <f>SUM('Earnings US$'!H24*$B$2)</f>
        <v>0</v>
      </c>
      <c r="I24" s="106">
        <f>SUM('Earnings US$'!I24*$B$2)</f>
        <v>7071124004</v>
      </c>
      <c r="J24" s="106">
        <f>SUM('Earnings US$'!J24*$B$2)</f>
        <v>0</v>
      </c>
      <c r="K24" s="106">
        <f>SUM('Earnings US$'!K24*$B$2)</f>
        <v>0</v>
      </c>
      <c r="L24" s="106">
        <f>SUM('Earnings US$'!L24*$B$2)</f>
        <v>29103059.999999996</v>
      </c>
      <c r="M24" s="106">
        <f>SUM('Earnings US$'!M24*$B$2)</f>
        <v>0</v>
      </c>
      <c r="N24" s="106">
        <f>SUM('Earnings US$'!N24*$B$2)</f>
        <v>24285885567.999996</v>
      </c>
      <c r="O24" s="106">
        <v>0</v>
      </c>
      <c r="P24" s="107">
        <f t="shared" si="0"/>
        <v>24285885567.999996</v>
      </c>
      <c r="Q24" s="108">
        <v>3040540000</v>
      </c>
      <c r="R24" s="109">
        <f t="shared" si="1"/>
        <v>27326425567.999996</v>
      </c>
    </row>
    <row r="25" spans="1:18" x14ac:dyDescent="0.25">
      <c r="A25" s="104">
        <v>21</v>
      </c>
      <c r="B25" s="105" t="s">
        <v>32</v>
      </c>
      <c r="C25" s="106">
        <f>SUM('Earnings US$'!C25*$B$2)</f>
        <v>1015560000</v>
      </c>
      <c r="D25" s="106">
        <f>SUM('Earnings US$'!D25*$B$2)</f>
        <v>0</v>
      </c>
      <c r="E25" s="106">
        <f>SUM('Earnings US$'!E25*$B$2)</f>
        <v>8470411600</v>
      </c>
      <c r="F25" s="106">
        <f>SUM('Earnings US$'!F25*$B$2)</f>
        <v>10818312708</v>
      </c>
      <c r="G25" s="106">
        <f>SUM('Earnings US$'!G25*$B$2)</f>
        <v>3954797279.9999995</v>
      </c>
      <c r="H25" s="106">
        <f>SUM('Earnings US$'!H25*$B$2)</f>
        <v>3970209600</v>
      </c>
      <c r="I25" s="106">
        <f>SUM('Earnings US$'!I25*$B$2)</f>
        <v>7552256880</v>
      </c>
      <c r="J25" s="106">
        <f>SUM('Earnings US$'!J25*$B$2)</f>
        <v>1066082920.0000001</v>
      </c>
      <c r="K25" s="106">
        <f>SUM('Earnings US$'!K25*$B$2)</f>
        <v>0</v>
      </c>
      <c r="L25" s="106">
        <f>SUM('Earnings US$'!L25*$B$2)</f>
        <v>469478309.99999994</v>
      </c>
      <c r="M25" s="106">
        <f>SUM('Earnings US$'!M25*$B$2)</f>
        <v>0</v>
      </c>
      <c r="N25" s="106">
        <f>SUM('Earnings US$'!N25*$B$2)</f>
        <v>37317109297.999992</v>
      </c>
      <c r="O25" s="106">
        <v>0</v>
      </c>
      <c r="P25" s="107">
        <f t="shared" si="0"/>
        <v>37317109297.999992</v>
      </c>
      <c r="Q25" s="108">
        <v>2972890000</v>
      </c>
      <c r="R25" s="109">
        <f t="shared" si="1"/>
        <v>40289999297.999992</v>
      </c>
    </row>
    <row r="26" spans="1:18" x14ac:dyDescent="0.25">
      <c r="A26" s="104">
        <v>22</v>
      </c>
      <c r="B26" s="105" t="s">
        <v>33</v>
      </c>
      <c r="C26" s="106">
        <f>SUM('Earnings US$'!C26*$B$2)</f>
        <v>0</v>
      </c>
      <c r="D26" s="106">
        <f>SUM('Earnings US$'!D26*$B$2)</f>
        <v>0</v>
      </c>
      <c r="E26" s="106">
        <f>SUM('Earnings US$'!E26*$B$2)</f>
        <v>3705537024</v>
      </c>
      <c r="F26" s="106">
        <f>SUM('Earnings US$'!F26*$B$2)</f>
        <v>6163240677.999999</v>
      </c>
      <c r="G26" s="106">
        <f>SUM('Earnings US$'!G26*$B$2)</f>
        <v>139509720</v>
      </c>
      <c r="H26" s="106">
        <f>SUM('Earnings US$'!H26*$B$2)</f>
        <v>0</v>
      </c>
      <c r="I26" s="106">
        <f>SUM('Earnings US$'!I26*$B$2)</f>
        <v>0</v>
      </c>
      <c r="J26" s="106">
        <f>SUM('Earnings US$'!J26*$B$2)</f>
        <v>0</v>
      </c>
      <c r="K26" s="106">
        <f>SUM('Earnings US$'!K26*$B$2)</f>
        <v>0</v>
      </c>
      <c r="L26" s="106">
        <f>SUM('Earnings US$'!L26*$B$2)</f>
        <v>12253919.999999998</v>
      </c>
      <c r="M26" s="106">
        <f>SUM('Earnings US$'!M26*$B$2)</f>
        <v>76586999.999999985</v>
      </c>
      <c r="N26" s="106">
        <f>SUM('Earnings US$'!N26*$B$2)</f>
        <v>10097128342</v>
      </c>
      <c r="O26" s="106">
        <v>0</v>
      </c>
      <c r="P26" s="107">
        <f t="shared" si="0"/>
        <v>10097128342</v>
      </c>
      <c r="Q26" s="108">
        <v>813160000</v>
      </c>
      <c r="R26" s="109">
        <f t="shared" si="1"/>
        <v>10910288342</v>
      </c>
    </row>
    <row r="27" spans="1:18" x14ac:dyDescent="0.25">
      <c r="A27" s="104">
        <v>23</v>
      </c>
      <c r="B27" s="105" t="s">
        <v>34</v>
      </c>
      <c r="C27" s="106">
        <f>SUM('Earnings US$'!C27*$B$2)</f>
        <v>76036800</v>
      </c>
      <c r="D27" s="106">
        <f>SUM('Earnings US$'!D27*$B$2)</f>
        <v>3760087519.9999995</v>
      </c>
      <c r="E27" s="106">
        <f>SUM('Earnings US$'!E27*$B$2)</f>
        <v>0</v>
      </c>
      <c r="F27" s="106">
        <f>SUM('Earnings US$'!F27*$B$2)</f>
        <v>0</v>
      </c>
      <c r="G27" s="106">
        <f>SUM('Earnings US$'!G27*$B$2)</f>
        <v>3014623080.0000005</v>
      </c>
      <c r="H27" s="106">
        <f>SUM('Earnings US$'!H27*$B$2)</f>
        <v>0</v>
      </c>
      <c r="I27" s="106">
        <f>SUM('Earnings US$'!I27*$B$2)</f>
        <v>1793955100</v>
      </c>
      <c r="J27" s="106">
        <f>SUM('Earnings US$'!J27*$B$2)</f>
        <v>0</v>
      </c>
      <c r="K27" s="106">
        <f>SUM('Earnings US$'!K27*$B$2)</f>
        <v>0</v>
      </c>
      <c r="L27" s="106">
        <f>SUM('Earnings US$'!L27*$B$2)</f>
        <v>5969190779.999999</v>
      </c>
      <c r="M27" s="106">
        <f>SUM('Earnings US$'!M27*$B$2)</f>
        <v>0</v>
      </c>
      <c r="N27" s="106">
        <f>SUM('Earnings US$'!N27*$B$2)</f>
        <v>14613893279.999998</v>
      </c>
      <c r="O27" s="106">
        <v>0</v>
      </c>
      <c r="P27" s="107">
        <f t="shared" si="0"/>
        <v>14613893279.999998</v>
      </c>
      <c r="Q27" s="108">
        <v>3154818800</v>
      </c>
      <c r="R27" s="109">
        <f t="shared" si="1"/>
        <v>17768712080</v>
      </c>
    </row>
    <row r="28" spans="1:18" x14ac:dyDescent="0.25">
      <c r="A28" s="104">
        <v>24</v>
      </c>
      <c r="B28" s="105" t="s">
        <v>35</v>
      </c>
      <c r="C28" s="106">
        <f>SUM('Earnings US$'!C28*$B$2)</f>
        <v>0</v>
      </c>
      <c r="D28" s="106">
        <f>SUM('Earnings US$'!D28*$B$2)</f>
        <v>1206768080</v>
      </c>
      <c r="E28" s="106">
        <f>SUM('Earnings US$'!E28*$B$2)</f>
        <v>109364808</v>
      </c>
      <c r="F28" s="106">
        <f>SUM('Earnings US$'!F28*$B$2)</f>
        <v>0</v>
      </c>
      <c r="G28" s="106">
        <f>SUM('Earnings US$'!G28*$B$2)</f>
        <v>583514568</v>
      </c>
      <c r="H28" s="106">
        <f>SUM('Earnings US$'!H28*$B$2)</f>
        <v>2205672000</v>
      </c>
      <c r="I28" s="106">
        <f>SUM('Earnings US$'!I28*$B$2)</f>
        <v>1521626834</v>
      </c>
      <c r="J28" s="106">
        <f>SUM('Earnings US$'!J28*$B$2)</f>
        <v>1874835480</v>
      </c>
      <c r="K28" s="106">
        <f>SUM('Earnings US$'!K28*$B$2)</f>
        <v>9956310</v>
      </c>
      <c r="L28" s="106">
        <f>SUM('Earnings US$'!L28*$B$2)</f>
        <v>595846860</v>
      </c>
      <c r="M28" s="106">
        <f>SUM('Earnings US$'!M28*$B$2)</f>
        <v>37527629.999999993</v>
      </c>
      <c r="N28" s="106">
        <f>SUM('Earnings US$'!N28*$B$2)</f>
        <v>8145112570.000001</v>
      </c>
      <c r="O28" s="106">
        <v>0</v>
      </c>
      <c r="P28" s="107">
        <f t="shared" si="0"/>
        <v>8145112570.000001</v>
      </c>
      <c r="Q28" s="108">
        <v>3617725238.9360003</v>
      </c>
      <c r="R28" s="109">
        <f t="shared" si="1"/>
        <v>11762837808.936001</v>
      </c>
    </row>
    <row r="29" spans="1:18" x14ac:dyDescent="0.25">
      <c r="A29" s="104">
        <v>25</v>
      </c>
      <c r="B29" s="105" t="s">
        <v>36</v>
      </c>
      <c r="C29" s="106">
        <f>SUM('Earnings US$'!C29*$B$2)</f>
        <v>464032800</v>
      </c>
      <c r="D29" s="106">
        <f>SUM('Earnings US$'!D29*$B$2)</f>
        <v>703051999.99999988</v>
      </c>
      <c r="E29" s="106">
        <f>SUM('Earnings US$'!E29*$B$2)</f>
        <v>0</v>
      </c>
      <c r="F29" s="106">
        <f>SUM('Earnings US$'!F29*$B$2)</f>
        <v>5848346000</v>
      </c>
      <c r="G29" s="106">
        <f>SUM('Earnings US$'!G29*$B$2)</f>
        <v>3639384000</v>
      </c>
      <c r="H29" s="106">
        <f>SUM('Earnings US$'!H29*$B$2)</f>
        <v>35989950024</v>
      </c>
      <c r="I29" s="106">
        <f>SUM('Earnings US$'!I29*$B$2)</f>
        <v>3646728400</v>
      </c>
      <c r="J29" s="106">
        <f>SUM('Earnings US$'!J29*$B$2)</f>
        <v>1433697720</v>
      </c>
      <c r="K29" s="106">
        <f>SUM('Earnings US$'!K29*$B$2)</f>
        <v>0</v>
      </c>
      <c r="L29" s="106">
        <f>SUM('Earnings US$'!L29*$B$2)</f>
        <v>0</v>
      </c>
      <c r="M29" s="106">
        <f>SUM('Earnings US$'!M29*$B$2)</f>
        <v>0</v>
      </c>
      <c r="N29" s="106">
        <f>SUM('Earnings US$'!N29*$B$2)</f>
        <v>51725190943.999992</v>
      </c>
      <c r="O29" s="106">
        <v>0</v>
      </c>
      <c r="P29" s="107">
        <f t="shared" si="0"/>
        <v>51725190943.999992</v>
      </c>
      <c r="Q29" s="108">
        <v>1553510000</v>
      </c>
      <c r="R29" s="109">
        <f t="shared" si="1"/>
        <v>53278700943.999992</v>
      </c>
    </row>
    <row r="30" spans="1:18" x14ac:dyDescent="0.25">
      <c r="A30" s="104">
        <v>26</v>
      </c>
      <c r="B30" s="105" t="s">
        <v>37</v>
      </c>
      <c r="C30" s="106">
        <f>SUM('Earnings US$'!C30*$B$2)</f>
        <v>5208000000</v>
      </c>
      <c r="D30" s="106">
        <f>SUM('Earnings US$'!D30*$B$2)</f>
        <v>2352329280</v>
      </c>
      <c r="E30" s="106">
        <f>SUM('Earnings US$'!E30*$B$2)</f>
        <v>1730537256</v>
      </c>
      <c r="F30" s="106">
        <f>SUM('Earnings US$'!F30*$B$2)</f>
        <v>2758305452</v>
      </c>
      <c r="G30" s="106">
        <f>SUM('Earnings US$'!G30*$B$2)</f>
        <v>1947677003.9999998</v>
      </c>
      <c r="H30" s="106">
        <f>SUM('Earnings US$'!H30*$B$2)</f>
        <v>7597069591.999999</v>
      </c>
      <c r="I30" s="106">
        <f>SUM('Earnings US$'!I30*$B$2)</f>
        <v>1264591300</v>
      </c>
      <c r="J30" s="106">
        <f>SUM('Earnings US$'!J30*$B$2)</f>
        <v>220568880.00000003</v>
      </c>
      <c r="K30" s="106">
        <f>SUM('Earnings US$'!K30*$B$2)</f>
        <v>0</v>
      </c>
      <c r="L30" s="106">
        <f>SUM('Earnings US$'!L30*$B$2)</f>
        <v>6455518229.999999</v>
      </c>
      <c r="M30" s="106">
        <f>SUM('Earnings US$'!M30*$B$2)</f>
        <v>101860709.99999999</v>
      </c>
      <c r="N30" s="106">
        <f>SUM('Earnings US$'!N30*$B$2)</f>
        <v>29636457703.999992</v>
      </c>
      <c r="O30" s="106">
        <v>0</v>
      </c>
      <c r="P30" s="107">
        <f t="shared" si="0"/>
        <v>29636457703.999992</v>
      </c>
      <c r="Q30" s="108">
        <v>2300800000</v>
      </c>
      <c r="R30" s="109">
        <f t="shared" si="1"/>
        <v>31937257703.999992</v>
      </c>
    </row>
    <row r="31" spans="1:18" x14ac:dyDescent="0.25">
      <c r="A31" s="104">
        <v>27</v>
      </c>
      <c r="B31" s="105" t="s">
        <v>38</v>
      </c>
      <c r="C31" s="106">
        <f>SUM('Earnings US$'!C31*$B$2)</f>
        <v>0</v>
      </c>
      <c r="D31" s="106">
        <f>SUM('Earnings US$'!D31*$B$2)</f>
        <v>1085181440</v>
      </c>
      <c r="E31" s="106">
        <f>SUM('Earnings US$'!E31*$B$2)</f>
        <v>0</v>
      </c>
      <c r="F31" s="106">
        <f>SUM('Earnings US$'!F31*$B$2)</f>
        <v>374435068</v>
      </c>
      <c r="G31" s="106">
        <f>SUM('Earnings US$'!G31*$B$2)</f>
        <v>0</v>
      </c>
      <c r="H31" s="106">
        <f>SUM('Earnings US$'!H31*$B$2)</f>
        <v>0</v>
      </c>
      <c r="I31" s="106">
        <f>SUM('Earnings US$'!I31*$B$2)</f>
        <v>0</v>
      </c>
      <c r="J31" s="106">
        <f>SUM('Earnings US$'!J31*$B$2)</f>
        <v>0</v>
      </c>
      <c r="K31" s="106">
        <f>SUM('Earnings US$'!K31*$B$2)</f>
        <v>0</v>
      </c>
      <c r="L31" s="106">
        <f>SUM('Earnings US$'!L31*$B$2)</f>
        <v>560616840</v>
      </c>
      <c r="M31" s="106">
        <f>SUM('Earnings US$'!M31*$B$2)</f>
        <v>0</v>
      </c>
      <c r="N31" s="106">
        <f>SUM('Earnings US$'!N31*$B$2)</f>
        <v>2020233347.9999998</v>
      </c>
      <c r="O31" s="106">
        <v>0</v>
      </c>
      <c r="P31" s="107">
        <f t="shared" si="0"/>
        <v>2020233347.9999998</v>
      </c>
      <c r="Q31" s="108">
        <v>96140000</v>
      </c>
      <c r="R31" s="109">
        <f t="shared" si="1"/>
        <v>2116373347.9999998</v>
      </c>
    </row>
    <row r="32" spans="1:18" x14ac:dyDescent="0.25">
      <c r="A32" s="104">
        <v>28</v>
      </c>
      <c r="B32" s="105" t="s">
        <v>39</v>
      </c>
      <c r="C32" s="106">
        <f>SUM('Earnings US$'!C32*$B$2)</f>
        <v>1708224000</v>
      </c>
      <c r="D32" s="106">
        <f>SUM('Earnings US$'!D32*$B$2)</f>
        <v>4722855199.999999</v>
      </c>
      <c r="E32" s="106">
        <f>SUM('Earnings US$'!E32*$B$2)</f>
        <v>0</v>
      </c>
      <c r="F32" s="106">
        <f>SUM('Earnings US$'!F32*$B$2)</f>
        <v>7942688026</v>
      </c>
      <c r="G32" s="106">
        <f>SUM('Earnings US$'!G32*$B$2)</f>
        <v>882550619.99999988</v>
      </c>
      <c r="H32" s="106">
        <f>SUM('Earnings US$'!H32*$B$2)</f>
        <v>4381935039.999999</v>
      </c>
      <c r="I32" s="106">
        <f>SUM('Earnings US$'!I32*$B$2)</f>
        <v>658763840</v>
      </c>
      <c r="J32" s="106">
        <f>SUM('Earnings US$'!J32*$B$2)</f>
        <v>0</v>
      </c>
      <c r="K32" s="106">
        <f>SUM('Earnings US$'!K32*$B$2)</f>
        <v>0</v>
      </c>
      <c r="L32" s="106">
        <f>SUM('Earnings US$'!L32*$B$2)</f>
        <v>227463389.99999997</v>
      </c>
      <c r="M32" s="106">
        <f>SUM('Earnings US$'!M32*$B$2)</f>
        <v>0</v>
      </c>
      <c r="N32" s="106">
        <f>SUM('Earnings US$'!N32*$B$2)</f>
        <v>20524480116</v>
      </c>
      <c r="O32" s="106">
        <v>0</v>
      </c>
      <c r="P32" s="107">
        <f t="shared" si="0"/>
        <v>20524480116</v>
      </c>
      <c r="Q32" s="108">
        <v>3838233411.9559999</v>
      </c>
      <c r="R32" s="109">
        <f t="shared" si="1"/>
        <v>24362713527.956001</v>
      </c>
    </row>
    <row r="33" spans="1:18" x14ac:dyDescent="0.25">
      <c r="A33" s="104">
        <v>29</v>
      </c>
      <c r="B33" s="105" t="s">
        <v>40</v>
      </c>
      <c r="C33" s="106">
        <f>SUM('Earnings US$'!C33*$B$2)</f>
        <v>0</v>
      </c>
      <c r="D33" s="106">
        <f>SUM('Earnings US$'!D33*$B$2)</f>
        <v>0</v>
      </c>
      <c r="E33" s="106">
        <f>SUM('Earnings US$'!E33*$B$2)</f>
        <v>0</v>
      </c>
      <c r="F33" s="106">
        <f>SUM('Earnings US$'!F33*$B$2)</f>
        <v>6461858633.999999</v>
      </c>
      <c r="G33" s="106">
        <f>SUM('Earnings US$'!G33*$B$2)</f>
        <v>1783298159.9999998</v>
      </c>
      <c r="H33" s="106">
        <f>SUM('Earnings US$'!H33*$B$2)</f>
        <v>3823164800</v>
      </c>
      <c r="I33" s="106">
        <f>SUM('Earnings US$'!I33*$B$2)</f>
        <v>1917473320</v>
      </c>
      <c r="J33" s="106">
        <f>SUM('Earnings US$'!J33*$B$2)</f>
        <v>0</v>
      </c>
      <c r="K33" s="106">
        <f>SUM('Earnings US$'!K33*$B$2)</f>
        <v>0</v>
      </c>
      <c r="L33" s="106">
        <f>SUM('Earnings US$'!L33*$B$2)</f>
        <v>0</v>
      </c>
      <c r="M33" s="106">
        <f>SUM('Earnings US$'!M33*$B$2)</f>
        <v>0</v>
      </c>
      <c r="N33" s="106">
        <f>SUM('Earnings US$'!N33*$B$2)</f>
        <v>13985794914</v>
      </c>
      <c r="O33" s="106">
        <v>0</v>
      </c>
      <c r="P33" s="107">
        <f t="shared" si="0"/>
        <v>13985794914</v>
      </c>
      <c r="Q33" s="108">
        <v>2613230000</v>
      </c>
      <c r="R33" s="109">
        <f t="shared" si="1"/>
        <v>16599024914</v>
      </c>
    </row>
    <row r="34" spans="1:18" x14ac:dyDescent="0.25">
      <c r="A34" s="104">
        <v>30</v>
      </c>
      <c r="B34" s="105" t="s">
        <v>41</v>
      </c>
      <c r="C34" s="106">
        <f>SUM('Earnings US$'!C34*$B$2)</f>
        <v>914004000</v>
      </c>
      <c r="D34" s="106">
        <f>SUM('Earnings US$'!D34*$B$2)</f>
        <v>1161276480</v>
      </c>
      <c r="E34" s="106">
        <f>SUM('Earnings US$'!E34*$B$2)</f>
        <v>0</v>
      </c>
      <c r="F34" s="106">
        <f>SUM('Earnings US$'!F34*$B$2)</f>
        <v>2317495180</v>
      </c>
      <c r="G34" s="106">
        <f>SUM('Earnings US$'!G34*$B$2)</f>
        <v>931075740</v>
      </c>
      <c r="H34" s="106">
        <f>SUM('Earnings US$'!H34*$B$2)</f>
        <v>0</v>
      </c>
      <c r="I34" s="106">
        <f>SUM('Earnings US$'!I34*$B$2)</f>
        <v>0</v>
      </c>
      <c r="J34" s="106">
        <f>SUM('Earnings US$'!J34*$B$2)</f>
        <v>0</v>
      </c>
      <c r="K34" s="106">
        <f>SUM('Earnings US$'!K34*$B$2)</f>
        <v>250439489.99999997</v>
      </c>
      <c r="L34" s="106">
        <f>SUM('Earnings US$'!L34*$B$2)</f>
        <v>98031359.999999985</v>
      </c>
      <c r="M34" s="106">
        <f>SUM('Earnings US$'!M34*$B$2)</f>
        <v>0</v>
      </c>
      <c r="N34" s="106">
        <f>SUM('Earnings US$'!N34*$B$2)</f>
        <v>5672322250</v>
      </c>
      <c r="O34" s="106">
        <v>0</v>
      </c>
      <c r="P34" s="107">
        <f t="shared" si="0"/>
        <v>5672322250</v>
      </c>
      <c r="Q34" s="108">
        <v>2021081214.4000001</v>
      </c>
      <c r="R34" s="109">
        <f t="shared" si="1"/>
        <v>7693403464.3999996</v>
      </c>
    </row>
    <row r="35" spans="1:18" x14ac:dyDescent="0.25">
      <c r="A35" s="104">
        <v>31</v>
      </c>
      <c r="B35" s="105" t="s">
        <v>42</v>
      </c>
      <c r="C35" s="106">
        <f>SUM('Earnings US$'!C35*$B$2)</f>
        <v>552568800</v>
      </c>
      <c r="D35" s="106">
        <f>SUM('Earnings US$'!D35*$B$2)</f>
        <v>996679600</v>
      </c>
      <c r="E35" s="106">
        <f>SUM('Earnings US$'!E35*$B$2)</f>
        <v>0</v>
      </c>
      <c r="F35" s="106">
        <f>SUM('Earnings US$'!F35*$B$2)</f>
        <v>1521204117.9999998</v>
      </c>
      <c r="G35" s="106">
        <f>SUM('Earnings US$'!G35*$B$2)</f>
        <v>18566317476</v>
      </c>
      <c r="H35" s="106">
        <f>SUM('Earnings US$'!H35*$B$2)</f>
        <v>26468064000</v>
      </c>
      <c r="I35" s="106">
        <f>SUM('Earnings US$'!I35*$B$2)</f>
        <v>0</v>
      </c>
      <c r="J35" s="106">
        <f>SUM('Earnings US$'!J35*$B$2)</f>
        <v>0</v>
      </c>
      <c r="K35" s="106">
        <f>SUM('Earnings US$'!K35*$B$2)</f>
        <v>0</v>
      </c>
      <c r="L35" s="106">
        <f>SUM('Earnings US$'!L35*$B$2)</f>
        <v>0</v>
      </c>
      <c r="M35" s="106">
        <f>SUM('Earnings US$'!M35*$B$2)</f>
        <v>0</v>
      </c>
      <c r="N35" s="106">
        <f>SUM('Earnings US$'!N35*$B$2)</f>
        <v>48104833994</v>
      </c>
      <c r="O35" s="106">
        <v>0</v>
      </c>
      <c r="P35" s="107">
        <f t="shared" si="0"/>
        <v>48104833994</v>
      </c>
      <c r="Q35" s="108">
        <v>1081360000</v>
      </c>
      <c r="R35" s="109">
        <f t="shared" si="1"/>
        <v>49186193994</v>
      </c>
    </row>
    <row r="36" spans="1:18" x14ac:dyDescent="0.25">
      <c r="A36" s="104">
        <v>32</v>
      </c>
      <c r="B36" s="105" t="s">
        <v>43</v>
      </c>
      <c r="C36" s="106">
        <f>SUM('Earnings US$'!C36*$B$2)</f>
        <v>7815645600</v>
      </c>
      <c r="D36" s="106">
        <f>SUM('Earnings US$'!D36*$B$2)</f>
        <v>10511040960</v>
      </c>
      <c r="E36" s="106">
        <f>SUM('Earnings US$'!E36*$B$2)</f>
        <v>5364236612</v>
      </c>
      <c r="F36" s="106">
        <f>SUM('Earnings US$'!F36*$B$2)</f>
        <v>2342015956</v>
      </c>
      <c r="G36" s="106">
        <f>SUM('Earnings US$'!G36*$B$2)</f>
        <v>758811564</v>
      </c>
      <c r="H36" s="106">
        <f>SUM('Earnings US$'!H36*$B$2)</f>
        <v>4115048728</v>
      </c>
      <c r="I36" s="106">
        <f>SUM('Earnings US$'!I36*$B$2)</f>
        <v>596416548</v>
      </c>
      <c r="J36" s="106">
        <f>SUM('Earnings US$'!J36*$B$2)</f>
        <v>220568880.00000003</v>
      </c>
      <c r="K36" s="106">
        <f>SUM('Earnings US$'!K36*$B$2)</f>
        <v>0</v>
      </c>
      <c r="L36" s="106">
        <f>SUM('Earnings US$'!L36*$B$2)</f>
        <v>790377840</v>
      </c>
      <c r="M36" s="106">
        <f>SUM('Earnings US$'!M36*$B$2)</f>
        <v>38293499.999999993</v>
      </c>
      <c r="N36" s="106">
        <f>SUM('Earnings US$'!N36*$B$2)</f>
        <v>32552456187.999996</v>
      </c>
      <c r="O36" s="106">
        <v>0</v>
      </c>
      <c r="P36" s="107">
        <f t="shared" si="0"/>
        <v>32552456187.999996</v>
      </c>
      <c r="Q36" s="108">
        <v>2428596865</v>
      </c>
      <c r="R36" s="109">
        <f t="shared" si="1"/>
        <v>34981053053</v>
      </c>
    </row>
    <row r="37" spans="1:18" x14ac:dyDescent="0.25">
      <c r="A37" s="104">
        <v>33</v>
      </c>
      <c r="B37" s="105" t="s">
        <v>44</v>
      </c>
      <c r="C37" s="106">
        <f>SUM('Earnings US$'!C37*$B$2)</f>
        <v>0</v>
      </c>
      <c r="D37" s="106">
        <f>SUM('Earnings US$'!D37*$B$2)</f>
        <v>0</v>
      </c>
      <c r="E37" s="106">
        <f>SUM('Earnings US$'!E37*$B$2)</f>
        <v>0</v>
      </c>
      <c r="F37" s="106">
        <f>SUM('Earnings US$'!F37*$B$2)</f>
        <v>6783729050</v>
      </c>
      <c r="G37" s="106">
        <f>SUM('Earnings US$'!G37*$B$2)</f>
        <v>10279440108</v>
      </c>
      <c r="H37" s="106">
        <f>SUM('Earnings US$'!H37*$B$2)</f>
        <v>5073045600</v>
      </c>
      <c r="I37" s="106">
        <f>SUM('Earnings US$'!I37*$B$2)</f>
        <v>111754580</v>
      </c>
      <c r="J37" s="106">
        <f>SUM('Earnings US$'!J37*$B$2)</f>
        <v>0</v>
      </c>
      <c r="K37" s="106">
        <f>SUM('Earnings US$'!K37*$B$2)</f>
        <v>0</v>
      </c>
      <c r="L37" s="106">
        <f>SUM('Earnings US$'!L37*$B$2)</f>
        <v>29868929.999999996</v>
      </c>
      <c r="M37" s="106">
        <f>SUM('Earnings US$'!M37*$B$2)</f>
        <v>0</v>
      </c>
      <c r="N37" s="106">
        <f>SUM('Earnings US$'!N37*$B$2)</f>
        <v>22277838267.999996</v>
      </c>
      <c r="O37" s="106">
        <v>0</v>
      </c>
      <c r="P37" s="107">
        <f t="shared" si="0"/>
        <v>22277838267.999996</v>
      </c>
      <c r="Q37" s="108">
        <v>1516060000</v>
      </c>
      <c r="R37" s="109">
        <f t="shared" si="1"/>
        <v>23793898267.999996</v>
      </c>
    </row>
    <row r="38" spans="1:18" x14ac:dyDescent="0.25">
      <c r="A38" s="104">
        <v>34</v>
      </c>
      <c r="B38" s="105" t="s">
        <v>45</v>
      </c>
      <c r="C38" s="106">
        <f>SUM('Earnings US$'!C38*$B$2)</f>
        <v>0</v>
      </c>
      <c r="D38" s="106">
        <f>SUM('Earnings US$'!D38*$B$2)</f>
        <v>0</v>
      </c>
      <c r="E38" s="106">
        <f>SUM('Earnings US$'!E38*$B$2)</f>
        <v>1717670808</v>
      </c>
      <c r="F38" s="106">
        <f>SUM('Earnings US$'!F38*$B$2)</f>
        <v>3152047107.9999995</v>
      </c>
      <c r="G38" s="106">
        <f>SUM('Earnings US$'!G38*$B$2)</f>
        <v>1091815200</v>
      </c>
      <c r="H38" s="106">
        <f>SUM('Earnings US$'!H38*$B$2)</f>
        <v>1764537600</v>
      </c>
      <c r="I38" s="106">
        <f>SUM('Earnings US$'!I38*$B$2)</f>
        <v>294091000</v>
      </c>
      <c r="J38" s="106">
        <f>SUM('Earnings US$'!J38*$B$2)</f>
        <v>36761480</v>
      </c>
      <c r="K38" s="106">
        <f>SUM('Earnings US$'!K38*$B$2)</f>
        <v>0</v>
      </c>
      <c r="L38" s="106">
        <f>SUM('Earnings US$'!L38*$B$2)</f>
        <v>0</v>
      </c>
      <c r="M38" s="106">
        <f>SUM('Earnings US$'!M38*$B$2)</f>
        <v>0</v>
      </c>
      <c r="N38" s="106">
        <f>SUM('Earnings US$'!N38*$B$2)</f>
        <v>8056923196</v>
      </c>
      <c r="O38" s="106">
        <v>0</v>
      </c>
      <c r="P38" s="107">
        <f t="shared" si="0"/>
        <v>8056923196</v>
      </c>
      <c r="Q38" s="108">
        <v>184000000</v>
      </c>
      <c r="R38" s="109">
        <f t="shared" si="1"/>
        <v>8240923196</v>
      </c>
    </row>
    <row r="39" spans="1:18" x14ac:dyDescent="0.25">
      <c r="A39" s="104">
        <v>35</v>
      </c>
      <c r="B39" s="105" t="s">
        <v>46</v>
      </c>
      <c r="C39" s="106">
        <f>SUM('Earnings US$'!C39*$B$2)</f>
        <v>1554067200</v>
      </c>
      <c r="D39" s="106">
        <f>SUM('Earnings US$'!D39*$B$2)</f>
        <v>2064491519.9999998</v>
      </c>
      <c r="E39" s="106">
        <f>SUM('Earnings US$'!E39*$B$2)</f>
        <v>2358848800</v>
      </c>
      <c r="F39" s="106">
        <f>SUM('Earnings US$'!F39*$B$2)</f>
        <v>3699818696</v>
      </c>
      <c r="G39" s="106">
        <f>SUM('Earnings US$'!G39*$B$2)</f>
        <v>2394714672</v>
      </c>
      <c r="H39" s="106">
        <f>SUM('Earnings US$'!H39*$B$2)</f>
        <v>0</v>
      </c>
      <c r="I39" s="106">
        <f>SUM('Earnings US$'!I39*$B$2)</f>
        <v>1721608714</v>
      </c>
      <c r="J39" s="106">
        <f>SUM('Earnings US$'!J39*$B$2)</f>
        <v>624945160</v>
      </c>
      <c r="K39" s="106">
        <f>SUM('Earnings US$'!K39*$B$2)</f>
        <v>0</v>
      </c>
      <c r="L39" s="106">
        <f>SUM('Earnings US$'!L39*$B$2)</f>
        <v>574402499.99999988</v>
      </c>
      <c r="M39" s="106">
        <f>SUM('Earnings US$'!M39*$B$2)</f>
        <v>0</v>
      </c>
      <c r="N39" s="106">
        <f>SUM('Earnings US$'!N39*$B$2)</f>
        <v>14992897262</v>
      </c>
      <c r="O39" s="106">
        <v>0</v>
      </c>
      <c r="P39" s="107">
        <f t="shared" si="0"/>
        <v>14992897262</v>
      </c>
      <c r="Q39" s="108">
        <v>3366284000</v>
      </c>
      <c r="R39" s="109">
        <f t="shared" si="1"/>
        <v>18359181262</v>
      </c>
    </row>
    <row r="40" spans="1:18" x14ac:dyDescent="0.25">
      <c r="A40" s="104">
        <v>36</v>
      </c>
      <c r="B40" s="105" t="s">
        <v>47</v>
      </c>
      <c r="C40" s="106">
        <f>SUM('Earnings US$'!C40*$B$2)</f>
        <v>781200000</v>
      </c>
      <c r="D40" s="106">
        <f>SUM('Earnings US$'!D40*$B$2)</f>
        <v>1240679999.9999998</v>
      </c>
      <c r="E40" s="106">
        <f>SUM('Earnings US$'!E40*$B$2)</f>
        <v>1599728368.0000002</v>
      </c>
      <c r="F40" s="106">
        <f>SUM('Earnings US$'!F40*$B$2)</f>
        <v>56289977940</v>
      </c>
      <c r="G40" s="106">
        <f>SUM('Earnings US$'!G40*$B$2)</f>
        <v>9372626928</v>
      </c>
      <c r="H40" s="106">
        <f>SUM('Earnings US$'!H40*$B$2)</f>
        <v>10255639576</v>
      </c>
      <c r="I40" s="106">
        <f>SUM('Earnings US$'!I40*$B$2)</f>
        <v>5839470896</v>
      </c>
      <c r="J40" s="106">
        <f>SUM('Earnings US$'!J40*$B$2)</f>
        <v>1433697720</v>
      </c>
      <c r="K40" s="106">
        <f>SUM('Earnings US$'!K40*$B$2)</f>
        <v>0</v>
      </c>
      <c r="L40" s="106">
        <f>SUM('Earnings US$'!L40*$B$2)</f>
        <v>6699064889.999999</v>
      </c>
      <c r="M40" s="106">
        <f>SUM('Earnings US$'!M40*$B$2)</f>
        <v>0</v>
      </c>
      <c r="N40" s="106">
        <f>SUM('Earnings US$'!N40*$B$2)</f>
        <v>93512086318</v>
      </c>
      <c r="O40" s="106">
        <v>0</v>
      </c>
      <c r="P40" s="107">
        <f t="shared" si="0"/>
        <v>93512086318</v>
      </c>
      <c r="Q40" s="108">
        <v>5273150000</v>
      </c>
      <c r="R40" s="109">
        <f t="shared" si="1"/>
        <v>98785236318</v>
      </c>
    </row>
    <row r="41" spans="1:18" x14ac:dyDescent="0.25">
      <c r="A41" s="104">
        <v>37</v>
      </c>
      <c r="B41" s="105" t="s">
        <v>48</v>
      </c>
      <c r="C41" s="106">
        <f>SUM('Earnings US$'!C41*$B$2)</f>
        <v>1616042400</v>
      </c>
      <c r="D41" s="106">
        <f>SUM('Earnings US$'!D41*$B$2)</f>
        <v>0</v>
      </c>
      <c r="E41" s="106">
        <f>SUM('Earnings US$'!E41*$B$2)</f>
        <v>0</v>
      </c>
      <c r="F41" s="106">
        <f>SUM('Earnings US$'!F41*$B$2)</f>
        <v>1831307380</v>
      </c>
      <c r="G41" s="106">
        <f>SUM('Earnings US$'!G41*$B$2)</f>
        <v>1093634892</v>
      </c>
      <c r="H41" s="106">
        <f>SUM('Earnings US$'!H41*$B$2)</f>
        <v>0</v>
      </c>
      <c r="I41" s="106">
        <f>SUM('Earnings US$'!I41*$B$2)</f>
        <v>792281154</v>
      </c>
      <c r="J41" s="106">
        <f>SUM('Earnings US$'!J41*$B$2)</f>
        <v>367614800</v>
      </c>
      <c r="K41" s="106">
        <f>SUM('Earnings US$'!K41*$B$2)</f>
        <v>150110519.99999997</v>
      </c>
      <c r="L41" s="106">
        <f>SUM('Earnings US$'!L41*$B$2)</f>
        <v>435014159.99999994</v>
      </c>
      <c r="M41" s="106">
        <f>SUM('Earnings US$'!M41*$B$2)</f>
        <v>153173999.99999997</v>
      </c>
      <c r="N41" s="106">
        <f>SUM('Earnings US$'!N41*$B$2)</f>
        <v>6439179306</v>
      </c>
      <c r="O41" s="106">
        <v>0</v>
      </c>
      <c r="P41" s="107">
        <f t="shared" si="0"/>
        <v>6439179306</v>
      </c>
      <c r="Q41" s="108">
        <v>2260050000</v>
      </c>
      <c r="R41" s="109">
        <f t="shared" si="1"/>
        <v>8699229306</v>
      </c>
    </row>
    <row r="42" spans="1:18" s="115" customFormat="1" x14ac:dyDescent="0.25">
      <c r="A42" s="110"/>
      <c r="B42" s="111" t="s">
        <v>50</v>
      </c>
      <c r="C42" s="112">
        <f>SUM('Earnings US$'!C42*$B$2)</f>
        <v>45883521600</v>
      </c>
      <c r="D42" s="112">
        <f>SUM('Earnings US$'!D42*$B$2)</f>
        <v>47685122239.999992</v>
      </c>
      <c r="E42" s="112">
        <f>SUM('Earnings US$'!E42*$B$2)</f>
        <v>47556536216</v>
      </c>
      <c r="F42" s="112">
        <f>SUM('Earnings US$'!F42*$B$2)</f>
        <v>184822671544.00003</v>
      </c>
      <c r="G42" s="112">
        <f>SUM('Earnings US$'!G42*$B$2)</f>
        <v>110590568172</v>
      </c>
      <c r="H42" s="112">
        <f>SUM('Earnings US$'!H42*$B$2)</f>
        <v>146723507112</v>
      </c>
      <c r="I42" s="112">
        <f>SUM('Earnings US$'!I42*$B$2)</f>
        <v>61442668083.999992</v>
      </c>
      <c r="J42" s="112">
        <f>SUM('Earnings US$'!J42*$B$2)</f>
        <v>9116847040</v>
      </c>
      <c r="K42" s="112">
        <f>SUM('Earnings US$'!K42*$B$2)</f>
        <v>438843509.99999994</v>
      </c>
      <c r="L42" s="112">
        <f>SUM('Earnings US$'!L42*$B$2)</f>
        <v>44309408850</v>
      </c>
      <c r="M42" s="112">
        <f>SUM('Earnings US$'!M42*$B$2)</f>
        <v>1844980829.9999995</v>
      </c>
      <c r="N42" s="112">
        <f>SUM('Earnings US$'!N42*$B$2)</f>
        <v>700414675198</v>
      </c>
      <c r="O42" s="112">
        <f>SUM(O5:O41)</f>
        <v>900000000</v>
      </c>
      <c r="P42" s="113">
        <f>SUM(P5:P41)</f>
        <v>699514675198</v>
      </c>
      <c r="Q42" s="114">
        <f>SUM(Q5:Q41)</f>
        <v>77211776629.20401</v>
      </c>
      <c r="R42" s="109">
        <f t="shared" si="1"/>
        <v>776726451827.20398</v>
      </c>
    </row>
    <row r="1048573" spans="15:15" x14ac:dyDescent="0.25">
      <c r="O1048573" s="116">
        <f>SUM(O42)</f>
        <v>900000000</v>
      </c>
    </row>
  </sheetData>
  <mergeCells count="21">
    <mergeCell ref="C1:R1"/>
    <mergeCell ref="A1:B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O3:O4"/>
    <mergeCell ref="P3:P4"/>
    <mergeCell ref="Q3:Q4"/>
    <mergeCell ref="C2:R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0" zoomScaleNormal="150" zoomScaleSheetLayoutView="100" workbookViewId="0">
      <selection activeCell="A2" sqref="A2:D2"/>
    </sheetView>
  </sheetViews>
  <sheetFormatPr defaultColWidth="9.140625" defaultRowHeight="14.25" x14ac:dyDescent="0.2"/>
  <cols>
    <col min="1" max="1" width="19.140625" style="51" customWidth="1"/>
    <col min="2" max="2" width="32.42578125" style="51" customWidth="1"/>
    <col min="3" max="3" width="38.42578125" style="51" customWidth="1"/>
    <col min="4" max="4" width="42.42578125" style="51" customWidth="1"/>
    <col min="5" max="16384" width="9.140625" style="51"/>
  </cols>
  <sheetData>
    <row r="1" spans="1:4" ht="35.25" customHeight="1" x14ac:dyDescent="0.3">
      <c r="A1" s="182" t="s">
        <v>66</v>
      </c>
      <c r="B1" s="182"/>
      <c r="C1" s="182"/>
      <c r="D1" s="182"/>
    </row>
    <row r="2" spans="1:4" ht="33.75" customHeight="1" x14ac:dyDescent="0.4">
      <c r="A2" s="178" t="s">
        <v>103</v>
      </c>
      <c r="B2" s="178"/>
      <c r="C2" s="178"/>
      <c r="D2" s="178"/>
    </row>
    <row r="3" spans="1:4" ht="18" customHeight="1" x14ac:dyDescent="0.4">
      <c r="A3" s="127"/>
      <c r="B3" s="127"/>
      <c r="C3" s="127"/>
      <c r="D3" s="127"/>
    </row>
    <row r="4" spans="1:4" ht="28.5" customHeight="1" x14ac:dyDescent="0.2">
      <c r="A4" s="179" t="s">
        <v>80</v>
      </c>
      <c r="B4" s="179" t="s">
        <v>101</v>
      </c>
      <c r="C4" s="181" t="s">
        <v>100</v>
      </c>
      <c r="D4" s="181"/>
    </row>
    <row r="5" spans="1:4" ht="27" customHeight="1" x14ac:dyDescent="0.2">
      <c r="A5" s="180"/>
      <c r="B5" s="180"/>
      <c r="C5" s="117" t="s">
        <v>78</v>
      </c>
      <c r="D5" s="128" t="s">
        <v>102</v>
      </c>
    </row>
    <row r="6" spans="1:4" ht="35.1" customHeight="1" x14ac:dyDescent="0.4">
      <c r="A6" s="118" t="s">
        <v>69</v>
      </c>
      <c r="B6" s="129">
        <f>SUM(Results!D41)</f>
        <v>88102</v>
      </c>
      <c r="C6" s="119">
        <f>SUM('Earnings US$'!C42)</f>
        <v>32773944</v>
      </c>
      <c r="D6" s="119">
        <f>SUM('Earnings Naira'!C42)</f>
        <v>45883521600</v>
      </c>
    </row>
    <row r="7" spans="1:4" ht="35.1" customHeight="1" x14ac:dyDescent="0.4">
      <c r="A7" s="118" t="s">
        <v>70</v>
      </c>
      <c r="B7" s="129">
        <f>SUM(Results!E41)</f>
        <v>57652</v>
      </c>
      <c r="C7" s="119">
        <f>SUM('Earnings US$'!D42)</f>
        <v>34060801.599999994</v>
      </c>
      <c r="D7" s="119">
        <f>SUM('Earnings Naira'!D42)</f>
        <v>47685122239.999992</v>
      </c>
    </row>
    <row r="8" spans="1:4" ht="35.1" customHeight="1" x14ac:dyDescent="0.4">
      <c r="A8" s="118" t="s">
        <v>71</v>
      </c>
      <c r="B8" s="129">
        <f>SUM(Results!F41)</f>
        <v>44354</v>
      </c>
      <c r="C8" s="119">
        <f>SUM('Earnings US$'!E42)</f>
        <v>33968954.439999998</v>
      </c>
      <c r="D8" s="119">
        <f>SUM('Earnings Naira'!E42)</f>
        <v>47556536216</v>
      </c>
    </row>
    <row r="9" spans="1:4" ht="35.1" customHeight="1" x14ac:dyDescent="0.4">
      <c r="A9" s="118" t="s">
        <v>72</v>
      </c>
      <c r="B9" s="129">
        <f>SUM(Results!G41)</f>
        <v>2623012</v>
      </c>
      <c r="C9" s="119">
        <f>SUM('Earnings US$'!F42)</f>
        <v>132016193.96000002</v>
      </c>
      <c r="D9" s="119">
        <f>SUM('Earnings Naira'!F42)</f>
        <v>184822671544.00003</v>
      </c>
    </row>
    <row r="10" spans="1:4" ht="35.1" customHeight="1" x14ac:dyDescent="0.4">
      <c r="A10" s="120" t="s">
        <v>73</v>
      </c>
      <c r="B10" s="130">
        <f>SUM(Results!H41)</f>
        <v>182323</v>
      </c>
      <c r="C10" s="121">
        <f>SUM('Earnings US$'!G42)</f>
        <v>78993262.980000004</v>
      </c>
      <c r="D10" s="121">
        <f>SUM('Earnings Naira'!G42)</f>
        <v>110590568172</v>
      </c>
    </row>
    <row r="11" spans="1:4" ht="35.1" customHeight="1" x14ac:dyDescent="0.4">
      <c r="A11" s="120" t="s">
        <v>74</v>
      </c>
      <c r="B11" s="130">
        <f>SUM(Results!I41)</f>
        <v>199563</v>
      </c>
      <c r="C11" s="121">
        <f>SUM('Earnings US$'!H42)</f>
        <v>104802505.08</v>
      </c>
      <c r="D11" s="121">
        <f>SUM('Earnings Naira'!H42)</f>
        <v>146723507112</v>
      </c>
    </row>
    <row r="12" spans="1:4" ht="35.1" customHeight="1" x14ac:dyDescent="0.4">
      <c r="A12" s="120" t="s">
        <v>75</v>
      </c>
      <c r="B12" s="130">
        <f>SUM(Results!J41)</f>
        <v>104462</v>
      </c>
      <c r="C12" s="121">
        <f>SUM('Earnings US$'!I42)</f>
        <v>43887620.059999995</v>
      </c>
      <c r="D12" s="121">
        <f>SUM('Earnings Naira'!I42)</f>
        <v>61442668083.999992</v>
      </c>
    </row>
    <row r="13" spans="1:4" ht="35.1" customHeight="1" x14ac:dyDescent="0.4">
      <c r="A13" s="120" t="s">
        <v>76</v>
      </c>
      <c r="B13" s="130">
        <f>SUM(Results!J40)</f>
        <v>1347</v>
      </c>
      <c r="C13" s="121">
        <f>SUM('Earnings US$'!J42)</f>
        <v>6512033.6000000006</v>
      </c>
      <c r="D13" s="121">
        <f>SUM('Earnings Naira'!J42)</f>
        <v>9116847040</v>
      </c>
    </row>
    <row r="14" spans="1:4" ht="35.1" customHeight="1" x14ac:dyDescent="0.4">
      <c r="A14" s="122" t="s">
        <v>8</v>
      </c>
      <c r="B14" s="131">
        <f>SUM(Results!L41)</f>
        <v>573</v>
      </c>
      <c r="C14" s="123">
        <f>SUM('Earnings US$'!K42)</f>
        <v>313459.64999999997</v>
      </c>
      <c r="D14" s="123">
        <f>SUM('Earnings Naira'!K42)</f>
        <v>438843509.99999994</v>
      </c>
    </row>
    <row r="15" spans="1:4" ht="35.1" customHeight="1" x14ac:dyDescent="0.4">
      <c r="A15" s="122" t="s">
        <v>9</v>
      </c>
      <c r="B15" s="132">
        <f>SUM(Results!M41)</f>
        <v>57855</v>
      </c>
      <c r="C15" s="123">
        <f>SUM('Earnings US$'!L42)</f>
        <v>31649577.75</v>
      </c>
      <c r="D15" s="123">
        <f>SUM('Earnings Naira'!L42)</f>
        <v>44309408850</v>
      </c>
    </row>
    <row r="16" spans="1:4" ht="35.1" customHeight="1" x14ac:dyDescent="0.4">
      <c r="A16" s="122" t="s">
        <v>10</v>
      </c>
      <c r="B16" s="132">
        <f>SUM(Results!N41)</f>
        <v>2409</v>
      </c>
      <c r="C16" s="123">
        <f>SUM('Earnings US$'!M42)</f>
        <v>1317843.4499999997</v>
      </c>
      <c r="D16" s="123">
        <f>SUM('Earnings Naira'!M42)</f>
        <v>1844980829.9999995</v>
      </c>
    </row>
    <row r="17" spans="1:4" ht="35.1" customHeight="1" x14ac:dyDescent="0.4">
      <c r="A17" s="124" t="s">
        <v>50</v>
      </c>
      <c r="B17" s="133">
        <f>SUM(B6:B12,B14:B16)</f>
        <v>3360305</v>
      </c>
      <c r="C17" s="125">
        <f>SUM(C6:C16)</f>
        <v>500296196.56999999</v>
      </c>
      <c r="D17" s="126">
        <f>SUM(D5:D16)</f>
        <v>700414675198</v>
      </c>
    </row>
  </sheetData>
  <mergeCells count="5">
    <mergeCell ref="A2:D2"/>
    <mergeCell ref="A4:A5"/>
    <mergeCell ref="B4:B5"/>
    <mergeCell ref="C4:D4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9" workbookViewId="0">
      <selection activeCell="D4" sqref="D1:D1048576"/>
    </sheetView>
  </sheetViews>
  <sheetFormatPr defaultColWidth="9.140625" defaultRowHeight="26.25" x14ac:dyDescent="0.4"/>
  <cols>
    <col min="1" max="1" width="16.42578125" style="31" customWidth="1"/>
    <col min="2" max="2" width="18.7109375" style="31" customWidth="1"/>
    <col min="3" max="3" width="34.7109375" style="31" bestFit="1" customWidth="1"/>
    <col min="4" max="4" width="36.7109375" style="31" bestFit="1" customWidth="1"/>
    <col min="5" max="16384" width="9.140625" style="31"/>
  </cols>
  <sheetData>
    <row r="1" spans="1:4" x14ac:dyDescent="0.4">
      <c r="A1" s="183" t="s">
        <v>81</v>
      </c>
      <c r="B1" s="183"/>
      <c r="C1" s="183"/>
      <c r="D1" s="183"/>
    </row>
    <row r="2" spans="1:4" x14ac:dyDescent="0.4">
      <c r="A2" s="183" t="s">
        <v>82</v>
      </c>
      <c r="B2" s="183"/>
      <c r="C2" s="183"/>
      <c r="D2" s="183"/>
    </row>
    <row r="3" spans="1:4" ht="30" customHeight="1" x14ac:dyDescent="0.4">
      <c r="A3" s="185" t="s">
        <v>80</v>
      </c>
      <c r="B3" s="185" t="s">
        <v>83</v>
      </c>
      <c r="C3" s="184" t="s">
        <v>84</v>
      </c>
      <c r="D3" s="184"/>
    </row>
    <row r="4" spans="1:4" ht="30" customHeight="1" x14ac:dyDescent="0.4">
      <c r="A4" s="185"/>
      <c r="B4" s="185"/>
      <c r="C4" s="41" t="s">
        <v>79</v>
      </c>
      <c r="D4" s="42" t="s">
        <v>78</v>
      </c>
    </row>
    <row r="5" spans="1:4" ht="30" customHeight="1" x14ac:dyDescent="0.4">
      <c r="A5" s="33" t="s">
        <v>69</v>
      </c>
      <c r="B5" s="34">
        <f t="array" ref="B5:B12">TRANSPOSE(Results!D41:K41)</f>
        <v>88102</v>
      </c>
      <c r="C5" s="43" t="e">
        <f t="array" ref="C5:C16">TRANSPOSE(Results!#REF!)</f>
        <v>#REF!</v>
      </c>
      <c r="D5" s="44">
        <f t="array" ref="D5:D16">TRANSPOSE('Earnings Naira'!C42:N42)</f>
        <v>45883521600</v>
      </c>
    </row>
    <row r="6" spans="1:4" ht="30" customHeight="1" x14ac:dyDescent="0.4">
      <c r="A6" s="33" t="s">
        <v>70</v>
      </c>
      <c r="B6" s="34">
        <v>57652</v>
      </c>
      <c r="C6" s="43" t="e">
        <v>#REF!</v>
      </c>
      <c r="D6" s="44">
        <v>47685122239.999992</v>
      </c>
    </row>
    <row r="7" spans="1:4" ht="30" customHeight="1" x14ac:dyDescent="0.4">
      <c r="A7" s="33" t="s">
        <v>71</v>
      </c>
      <c r="B7" s="34">
        <v>44354</v>
      </c>
      <c r="C7" s="43" t="e">
        <v>#REF!</v>
      </c>
      <c r="D7" s="44">
        <v>47556536216</v>
      </c>
    </row>
    <row r="8" spans="1:4" ht="30" customHeight="1" x14ac:dyDescent="0.4">
      <c r="A8" s="33" t="s">
        <v>72</v>
      </c>
      <c r="B8" s="34">
        <v>2623012</v>
      </c>
      <c r="C8" s="43" t="e">
        <v>#REF!</v>
      </c>
      <c r="D8" s="44">
        <v>184822671544.00003</v>
      </c>
    </row>
    <row r="9" spans="1:4" ht="30" customHeight="1" x14ac:dyDescent="0.4">
      <c r="A9" s="35" t="s">
        <v>73</v>
      </c>
      <c r="B9" s="34">
        <v>182323</v>
      </c>
      <c r="C9" s="43" t="e">
        <v>#REF!</v>
      </c>
      <c r="D9" s="44">
        <v>110590568172</v>
      </c>
    </row>
    <row r="10" spans="1:4" ht="30" customHeight="1" x14ac:dyDescent="0.4">
      <c r="A10" s="35" t="s">
        <v>74</v>
      </c>
      <c r="B10" s="34">
        <v>199563</v>
      </c>
      <c r="C10" s="43" t="e">
        <v>#REF!</v>
      </c>
      <c r="D10" s="44">
        <v>146723507112</v>
      </c>
    </row>
    <row r="11" spans="1:4" ht="30" customHeight="1" x14ac:dyDescent="0.4">
      <c r="A11" s="35" t="s">
        <v>75</v>
      </c>
      <c r="B11" s="34">
        <v>104462</v>
      </c>
      <c r="C11" s="43" t="e">
        <v>#REF!</v>
      </c>
      <c r="D11" s="44">
        <v>61442668083.999992</v>
      </c>
    </row>
    <row r="12" spans="1:4" ht="30" customHeight="1" x14ac:dyDescent="0.4">
      <c r="A12" s="35" t="s">
        <v>76</v>
      </c>
      <c r="B12" s="34">
        <v>248</v>
      </c>
      <c r="C12" s="43" t="e">
        <v>#REF!</v>
      </c>
      <c r="D12" s="44">
        <v>9116847040</v>
      </c>
    </row>
    <row r="13" spans="1:4" ht="30" customHeight="1" x14ac:dyDescent="0.4">
      <c r="A13" s="36" t="s">
        <v>8</v>
      </c>
      <c r="B13" s="37">
        <f>SUM(Results!L41)</f>
        <v>573</v>
      </c>
      <c r="C13" s="43" t="e">
        <v>#REF!</v>
      </c>
      <c r="D13" s="44">
        <v>438843509.99999994</v>
      </c>
    </row>
    <row r="14" spans="1:4" ht="30" customHeight="1" x14ac:dyDescent="0.4">
      <c r="A14" s="36" t="s">
        <v>9</v>
      </c>
      <c r="B14" s="38">
        <f>SUM(Results!M41)</f>
        <v>57855</v>
      </c>
      <c r="C14" s="43" t="e">
        <v>#REF!</v>
      </c>
      <c r="D14" s="44">
        <v>44309408850</v>
      </c>
    </row>
    <row r="15" spans="1:4" ht="30" customHeight="1" x14ac:dyDescent="0.4">
      <c r="A15" s="36" t="s">
        <v>10</v>
      </c>
      <c r="B15" s="38">
        <f>SUM(Results!N41)</f>
        <v>2409</v>
      </c>
      <c r="C15" s="43" t="e">
        <v>#REF!</v>
      </c>
      <c r="D15" s="44">
        <v>1844980829.9999995</v>
      </c>
    </row>
    <row r="16" spans="1:4" ht="30" customHeight="1" x14ac:dyDescent="0.4">
      <c r="A16" s="39" t="s">
        <v>50</v>
      </c>
      <c r="B16" s="40"/>
      <c r="C16" s="43" t="e">
        <v>#REF!</v>
      </c>
      <c r="D16" s="44">
        <v>700414675198</v>
      </c>
    </row>
    <row r="17" spans="3:3" x14ac:dyDescent="0.4">
      <c r="C17" s="32"/>
    </row>
  </sheetData>
  <mergeCells count="5">
    <mergeCell ref="A1:D1"/>
    <mergeCell ref="A2:D2"/>
    <mergeCell ref="C3:D3"/>
    <mergeCell ref="A3:A4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C20" sqref="C20"/>
    </sheetView>
  </sheetViews>
  <sheetFormatPr defaultRowHeight="15.75" x14ac:dyDescent="0.25"/>
  <cols>
    <col min="1" max="1" width="5.5703125" style="3" customWidth="1"/>
    <col min="2" max="2" width="14.140625" style="3" customWidth="1"/>
    <col min="3" max="3" width="16.5703125" customWidth="1"/>
    <col min="4" max="4" width="17.42578125" customWidth="1"/>
    <col min="5" max="5" width="16.5703125" customWidth="1"/>
    <col min="6" max="6" width="18.28515625" customWidth="1"/>
  </cols>
  <sheetData>
    <row r="1" spans="1:6" x14ac:dyDescent="0.25">
      <c r="A1" s="2" t="s">
        <v>66</v>
      </c>
      <c r="B1" s="2"/>
    </row>
    <row r="2" spans="1:6" x14ac:dyDescent="0.25">
      <c r="A2" s="50" t="s">
        <v>89</v>
      </c>
      <c r="B2" s="50"/>
    </row>
    <row r="3" spans="1:6" ht="15" customHeight="1" x14ac:dyDescent="0.25">
      <c r="A3" s="139" t="s">
        <v>12</v>
      </c>
      <c r="B3" s="139" t="s">
        <v>77</v>
      </c>
      <c r="C3" s="187" t="s">
        <v>86</v>
      </c>
      <c r="D3" s="186" t="s">
        <v>85</v>
      </c>
      <c r="E3" s="187" t="s">
        <v>88</v>
      </c>
      <c r="F3" s="187" t="s">
        <v>87</v>
      </c>
    </row>
    <row r="4" spans="1:6" ht="32.25" customHeight="1" x14ac:dyDescent="0.25">
      <c r="A4" s="189"/>
      <c r="B4" s="189"/>
      <c r="C4" s="188"/>
      <c r="D4" s="186"/>
      <c r="E4" s="188"/>
      <c r="F4" s="188"/>
    </row>
    <row r="5" spans="1:6" ht="15.75" customHeight="1" x14ac:dyDescent="0.25">
      <c r="A5" s="12">
        <v>1</v>
      </c>
      <c r="B5" s="29" t="s">
        <v>47</v>
      </c>
      <c r="C5" s="47">
        <v>11540000</v>
      </c>
      <c r="D5" s="30">
        <v>5520725.7053971644</v>
      </c>
      <c r="E5" s="49">
        <f t="shared" ref="E5:E41" si="0">SUM(C5:D5)</f>
        <v>17060725.705397166</v>
      </c>
      <c r="F5" s="48">
        <f>SUM(20000000-E5)</f>
        <v>2939274.2946028337</v>
      </c>
    </row>
    <row r="6" spans="1:6" x14ac:dyDescent="0.25">
      <c r="A6" s="12">
        <v>2</v>
      </c>
      <c r="B6" s="29" t="s">
        <v>16</v>
      </c>
      <c r="C6" s="46">
        <v>9260000</v>
      </c>
      <c r="D6" s="30">
        <v>5705209.6632738532</v>
      </c>
      <c r="E6" s="49">
        <f t="shared" si="0"/>
        <v>14965209.663273852</v>
      </c>
      <c r="F6" s="48">
        <f>SUM(20000000-E6)</f>
        <v>5034790.3367261477</v>
      </c>
    </row>
    <row r="7" spans="1:6" x14ac:dyDescent="0.25">
      <c r="A7" s="12">
        <v>3</v>
      </c>
      <c r="B7" s="29" t="s">
        <v>36</v>
      </c>
      <c r="C7" s="47">
        <v>3400000</v>
      </c>
      <c r="D7" s="30">
        <v>9813354.9148027226</v>
      </c>
      <c r="E7" s="49">
        <f t="shared" si="0"/>
        <v>13213354.914802723</v>
      </c>
      <c r="F7" s="48">
        <f>SUM(20000000-E7)</f>
        <v>6786645.0851972774</v>
      </c>
    </row>
    <row r="8" spans="1:6" x14ac:dyDescent="0.25">
      <c r="A8" s="12">
        <v>4</v>
      </c>
      <c r="B8" s="29" t="s">
        <v>26</v>
      </c>
      <c r="C8" s="47">
        <v>7430000</v>
      </c>
      <c r="D8" s="30">
        <v>5526816.2029324323</v>
      </c>
      <c r="E8" s="49">
        <f t="shared" si="0"/>
        <v>12956816.202932432</v>
      </c>
      <c r="F8" s="48">
        <f>SUM(20000000-E8)</f>
        <v>7043183.7970675677</v>
      </c>
    </row>
    <row r="9" spans="1:6" x14ac:dyDescent="0.25">
      <c r="A9" s="12">
        <v>5</v>
      </c>
      <c r="B9" s="29" t="s">
        <v>48</v>
      </c>
      <c r="C9" s="47">
        <v>4950000</v>
      </c>
      <c r="D9" s="30">
        <v>1661320.0856246115</v>
      </c>
      <c r="E9" s="49">
        <f t="shared" si="0"/>
        <v>6611320.085624611</v>
      </c>
      <c r="F9" s="48">
        <f>SUM(15000000-E9)</f>
        <v>8388679.914375389</v>
      </c>
    </row>
    <row r="10" spans="1:6" x14ac:dyDescent="0.25">
      <c r="A10" s="12">
        <v>6</v>
      </c>
      <c r="B10" s="29" t="s">
        <v>24</v>
      </c>
      <c r="C10" s="47">
        <v>7210000</v>
      </c>
      <c r="D10" s="30">
        <v>4105351.6696930691</v>
      </c>
      <c r="E10" s="49">
        <f t="shared" si="0"/>
        <v>11315351.66969307</v>
      </c>
      <c r="F10" s="48">
        <f t="shared" ref="F10:F41" si="1">SUM(20000000-E10)</f>
        <v>8684648.3303069305</v>
      </c>
    </row>
    <row r="11" spans="1:6" x14ac:dyDescent="0.25">
      <c r="A11" s="12">
        <v>7</v>
      </c>
      <c r="B11" s="29" t="s">
        <v>39</v>
      </c>
      <c r="C11" s="47">
        <v>8400000</v>
      </c>
      <c r="D11" s="30">
        <v>2652507.6624297034</v>
      </c>
      <c r="E11" s="49">
        <f t="shared" si="0"/>
        <v>11052507.662429703</v>
      </c>
      <c r="F11" s="48">
        <f t="shared" si="1"/>
        <v>8947492.3375702966</v>
      </c>
    </row>
    <row r="12" spans="1:6" x14ac:dyDescent="0.25">
      <c r="A12" s="12">
        <v>8</v>
      </c>
      <c r="B12" s="29" t="s">
        <v>32</v>
      </c>
      <c r="C12" s="47">
        <v>6510000</v>
      </c>
      <c r="D12" s="30">
        <v>4458855.6123435134</v>
      </c>
      <c r="E12" s="49">
        <f t="shared" si="0"/>
        <v>10968855.612343512</v>
      </c>
      <c r="F12" s="48">
        <f t="shared" si="1"/>
        <v>9031144.3876564875</v>
      </c>
    </row>
    <row r="13" spans="1:6" x14ac:dyDescent="0.25">
      <c r="A13" s="12">
        <v>9</v>
      </c>
      <c r="B13" s="29" t="s">
        <v>20</v>
      </c>
      <c r="C13" s="47">
        <v>1990000</v>
      </c>
      <c r="D13" s="30">
        <v>8398442.3999610804</v>
      </c>
      <c r="E13" s="49">
        <f t="shared" si="0"/>
        <v>10388442.39996108</v>
      </c>
      <c r="F13" s="48">
        <f t="shared" si="1"/>
        <v>9611557.6000389196</v>
      </c>
    </row>
    <row r="14" spans="1:6" x14ac:dyDescent="0.25">
      <c r="A14" s="12">
        <v>10</v>
      </c>
      <c r="B14" s="29" t="s">
        <v>21</v>
      </c>
      <c r="C14" s="47">
        <v>7260000</v>
      </c>
      <c r="D14" s="30">
        <v>2679729.5040688785</v>
      </c>
      <c r="E14" s="49">
        <f t="shared" si="0"/>
        <v>9939729.5040688775</v>
      </c>
      <c r="F14" s="48">
        <f t="shared" si="1"/>
        <v>10060270.495931122</v>
      </c>
    </row>
    <row r="15" spans="1:6" x14ac:dyDescent="0.25">
      <c r="A15" s="12">
        <v>11</v>
      </c>
      <c r="B15" s="29" t="s">
        <v>44</v>
      </c>
      <c r="C15" s="47">
        <v>3320000</v>
      </c>
      <c r="D15" s="30">
        <v>6568985.5350683536</v>
      </c>
      <c r="E15" s="49">
        <f t="shared" si="0"/>
        <v>9888985.5350683536</v>
      </c>
      <c r="F15" s="48">
        <f t="shared" si="1"/>
        <v>10111014.464931646</v>
      </c>
    </row>
    <row r="16" spans="1:6" x14ac:dyDescent="0.25">
      <c r="A16" s="12">
        <v>12</v>
      </c>
      <c r="B16" s="29" t="s">
        <v>43</v>
      </c>
      <c r="C16" s="47">
        <v>5310000</v>
      </c>
      <c r="D16" s="30">
        <v>4084963.5213121395</v>
      </c>
      <c r="E16" s="49">
        <f t="shared" si="0"/>
        <v>9394963.5213121399</v>
      </c>
      <c r="F16" s="48">
        <f t="shared" si="1"/>
        <v>10605036.47868786</v>
      </c>
    </row>
    <row r="17" spans="1:6" x14ac:dyDescent="0.25">
      <c r="A17" s="12">
        <v>13</v>
      </c>
      <c r="B17" s="29" t="s">
        <v>35</v>
      </c>
      <c r="C17" s="47">
        <v>7920000</v>
      </c>
      <c r="D17" s="30">
        <v>1381371.8833864324</v>
      </c>
      <c r="E17" s="49">
        <f t="shared" si="0"/>
        <v>9301371.8833864331</v>
      </c>
      <c r="F17" s="48">
        <f t="shared" si="1"/>
        <v>10698628.116613567</v>
      </c>
    </row>
    <row r="18" spans="1:6" x14ac:dyDescent="0.25">
      <c r="A18" s="12">
        <v>14</v>
      </c>
      <c r="B18" s="29" t="s">
        <v>46</v>
      </c>
      <c r="C18" s="47">
        <v>7370000</v>
      </c>
      <c r="D18" s="30">
        <v>1805652.3814345016</v>
      </c>
      <c r="E18" s="49">
        <f t="shared" si="0"/>
        <v>9175652.3814345021</v>
      </c>
      <c r="F18" s="48">
        <f t="shared" si="1"/>
        <v>10824347.618565498</v>
      </c>
    </row>
    <row r="19" spans="1:6" x14ac:dyDescent="0.25">
      <c r="A19" s="12">
        <v>15</v>
      </c>
      <c r="B19" s="29" t="s">
        <v>19</v>
      </c>
      <c r="C19" s="47">
        <v>3540000</v>
      </c>
      <c r="D19" s="30">
        <v>5508626.2325302521</v>
      </c>
      <c r="E19" s="49">
        <f t="shared" si="0"/>
        <v>9048626.2325302511</v>
      </c>
      <c r="F19" s="48">
        <f t="shared" si="1"/>
        <v>10951373.767469749</v>
      </c>
    </row>
    <row r="20" spans="1:6" x14ac:dyDescent="0.25">
      <c r="A20" s="12">
        <v>16</v>
      </c>
      <c r="B20" s="29" t="s">
        <v>40</v>
      </c>
      <c r="C20" s="47">
        <v>5720000</v>
      </c>
      <c r="D20" s="30">
        <v>3243061.0798536283</v>
      </c>
      <c r="E20" s="49">
        <f t="shared" si="0"/>
        <v>8963061.0798536278</v>
      </c>
      <c r="F20" s="48">
        <f t="shared" si="1"/>
        <v>11036938.920146372</v>
      </c>
    </row>
    <row r="21" spans="1:6" x14ac:dyDescent="0.25">
      <c r="A21" s="12">
        <v>17</v>
      </c>
      <c r="B21" s="29" t="s">
        <v>34</v>
      </c>
      <c r="C21" s="47">
        <v>6900000</v>
      </c>
      <c r="D21" s="30">
        <v>1510520.9663273853</v>
      </c>
      <c r="E21" s="49">
        <f t="shared" si="0"/>
        <v>8410520.966327386</v>
      </c>
      <c r="F21" s="48">
        <f t="shared" si="1"/>
        <v>11589479.033672614</v>
      </c>
    </row>
    <row r="22" spans="1:6" x14ac:dyDescent="0.25">
      <c r="A22" s="12">
        <v>18</v>
      </c>
      <c r="B22" s="29" t="s">
        <v>13</v>
      </c>
      <c r="C22" s="46">
        <v>5780000</v>
      </c>
      <c r="D22" s="30">
        <v>1743197.1693387104</v>
      </c>
      <c r="E22" s="49">
        <f t="shared" si="0"/>
        <v>7523197.1693387106</v>
      </c>
      <c r="F22" s="48">
        <f t="shared" si="1"/>
        <v>12476802.830661289</v>
      </c>
    </row>
    <row r="23" spans="1:6" x14ac:dyDescent="0.25">
      <c r="A23" s="12">
        <v>19</v>
      </c>
      <c r="B23" s="29" t="s">
        <v>11</v>
      </c>
      <c r="C23" s="46">
        <v>4670000</v>
      </c>
      <c r="D23" s="30">
        <v>2555760.5298417285</v>
      </c>
      <c r="E23" s="49">
        <f t="shared" si="0"/>
        <v>7225760.5298417285</v>
      </c>
      <c r="F23" s="48">
        <f t="shared" si="1"/>
        <v>12774239.470158271</v>
      </c>
    </row>
    <row r="24" spans="1:6" x14ac:dyDescent="0.25">
      <c r="A24" s="12">
        <v>20</v>
      </c>
      <c r="B24" s="29" t="s">
        <v>29</v>
      </c>
      <c r="C24" s="47">
        <v>3980000</v>
      </c>
      <c r="D24" s="30">
        <v>3199482.7643653303</v>
      </c>
      <c r="E24" s="49">
        <f t="shared" si="0"/>
        <v>7179482.7643653303</v>
      </c>
      <c r="F24" s="48">
        <f t="shared" si="1"/>
        <v>12820517.23563467</v>
      </c>
    </row>
    <row r="25" spans="1:6" x14ac:dyDescent="0.25">
      <c r="A25" s="12">
        <v>21</v>
      </c>
      <c r="B25" s="29" t="s">
        <v>31</v>
      </c>
      <c r="C25" s="47">
        <v>6650000</v>
      </c>
      <c r="D25" s="30">
        <v>107859.13489163463</v>
      </c>
      <c r="E25" s="49">
        <f t="shared" si="0"/>
        <v>6757859.1348916348</v>
      </c>
      <c r="F25" s="48">
        <f t="shared" si="1"/>
        <v>13242140.865108365</v>
      </c>
    </row>
    <row r="26" spans="1:6" x14ac:dyDescent="0.25">
      <c r="A26" s="12">
        <v>22</v>
      </c>
      <c r="B26" s="29" t="s">
        <v>17</v>
      </c>
      <c r="C26" s="46">
        <v>5000000</v>
      </c>
      <c r="D26" s="30">
        <v>1337909.5340217138</v>
      </c>
      <c r="E26" s="49">
        <f t="shared" si="0"/>
        <v>6337909.5340217138</v>
      </c>
      <c r="F26" s="48">
        <f t="shared" si="1"/>
        <v>13662090.465978287</v>
      </c>
    </row>
    <row r="27" spans="1:6" x14ac:dyDescent="0.25">
      <c r="A27" s="12">
        <v>23</v>
      </c>
      <c r="B27" s="29" t="s">
        <v>37</v>
      </c>
      <c r="C27" s="47">
        <v>5030000</v>
      </c>
      <c r="D27" s="30">
        <v>1029572.8368017524</v>
      </c>
      <c r="E27" s="49">
        <f t="shared" si="0"/>
        <v>6059572.8368017524</v>
      </c>
      <c r="F27" s="48">
        <f t="shared" si="1"/>
        <v>13940427.163198248</v>
      </c>
    </row>
    <row r="28" spans="1:6" x14ac:dyDescent="0.25">
      <c r="A28" s="12">
        <v>24</v>
      </c>
      <c r="B28" s="29" t="s">
        <v>27</v>
      </c>
      <c r="C28" s="47">
        <v>0</v>
      </c>
      <c r="D28" s="30">
        <v>5447063.8200515695</v>
      </c>
      <c r="E28" s="49">
        <f t="shared" si="0"/>
        <v>5447063.8200515695</v>
      </c>
      <c r="F28" s="48">
        <f t="shared" si="1"/>
        <v>14552936.179948431</v>
      </c>
    </row>
    <row r="29" spans="1:6" x14ac:dyDescent="0.25">
      <c r="A29" s="12">
        <v>25</v>
      </c>
      <c r="B29" s="29" t="s">
        <v>30</v>
      </c>
      <c r="C29" s="47">
        <v>3660000</v>
      </c>
      <c r="D29" s="30">
        <v>1770993.6110260095</v>
      </c>
      <c r="E29" s="49">
        <f t="shared" si="0"/>
        <v>5430993.6110260095</v>
      </c>
      <c r="F29" s="48">
        <f t="shared" si="1"/>
        <v>14569006.38897399</v>
      </c>
    </row>
    <row r="30" spans="1:6" x14ac:dyDescent="0.25">
      <c r="A30" s="12">
        <v>26</v>
      </c>
      <c r="B30" s="29" t="s">
        <v>15</v>
      </c>
      <c r="C30" s="46">
        <v>4470000</v>
      </c>
      <c r="D30" s="30">
        <v>620983.5522379817</v>
      </c>
      <c r="E30" s="49">
        <f t="shared" si="0"/>
        <v>5090983.5522379819</v>
      </c>
      <c r="F30" s="48">
        <f t="shared" si="1"/>
        <v>14909016.447762018</v>
      </c>
    </row>
    <row r="31" spans="1:6" x14ac:dyDescent="0.25">
      <c r="A31" s="12">
        <v>27</v>
      </c>
      <c r="B31" s="29" t="s">
        <v>41</v>
      </c>
      <c r="C31" s="47">
        <v>4420000</v>
      </c>
      <c r="D31" s="30">
        <v>538075.40930983564</v>
      </c>
      <c r="E31" s="49">
        <f t="shared" si="0"/>
        <v>4958075.4093098361</v>
      </c>
      <c r="F31" s="48">
        <f t="shared" si="1"/>
        <v>15041924.590690164</v>
      </c>
    </row>
    <row r="32" spans="1:6" x14ac:dyDescent="0.25">
      <c r="A32" s="12">
        <v>28</v>
      </c>
      <c r="B32" s="29" t="s">
        <v>28</v>
      </c>
      <c r="C32" s="47">
        <v>3180000</v>
      </c>
      <c r="D32" s="30">
        <v>1030427.505065553</v>
      </c>
      <c r="E32" s="49">
        <f t="shared" si="0"/>
        <v>4210427.5050655529</v>
      </c>
      <c r="F32" s="48">
        <f t="shared" si="1"/>
        <v>15789572.494934447</v>
      </c>
    </row>
    <row r="33" spans="1:6" x14ac:dyDescent="0.25">
      <c r="A33" s="12">
        <v>29</v>
      </c>
      <c r="B33" s="29" t="s">
        <v>23</v>
      </c>
      <c r="C33" s="47">
        <v>3190000</v>
      </c>
      <c r="D33" s="30">
        <v>945289.39724849409</v>
      </c>
      <c r="E33" s="49">
        <f t="shared" si="0"/>
        <v>4135289.397248494</v>
      </c>
      <c r="F33" s="48">
        <f t="shared" si="1"/>
        <v>15864710.602751506</v>
      </c>
    </row>
    <row r="34" spans="1:6" x14ac:dyDescent="0.25">
      <c r="A34" s="12">
        <v>30</v>
      </c>
      <c r="B34" s="29" t="s">
        <v>14</v>
      </c>
      <c r="C34" s="46">
        <v>2170000</v>
      </c>
      <c r="D34" s="30">
        <v>1497924.4709932166</v>
      </c>
      <c r="E34" s="49">
        <f t="shared" si="0"/>
        <v>3667924.4709932166</v>
      </c>
      <c r="F34" s="48">
        <f t="shared" si="1"/>
        <v>16332075.529006783</v>
      </c>
    </row>
    <row r="35" spans="1:6" x14ac:dyDescent="0.25">
      <c r="A35" s="12">
        <v>31</v>
      </c>
      <c r="B35" s="29" t="s">
        <v>42</v>
      </c>
      <c r="C35" s="47">
        <v>2370000</v>
      </c>
      <c r="D35" s="30">
        <v>646368.51454711123</v>
      </c>
      <c r="E35" s="49">
        <f t="shared" si="0"/>
        <v>3016368.5145471115</v>
      </c>
      <c r="F35" s="48">
        <f t="shared" si="1"/>
        <v>16983631.48545289</v>
      </c>
    </row>
    <row r="36" spans="1:6" x14ac:dyDescent="0.25">
      <c r="A36" s="12">
        <v>32</v>
      </c>
      <c r="B36" s="29" t="s">
        <v>33</v>
      </c>
      <c r="C36" s="47">
        <v>1780000</v>
      </c>
      <c r="D36" s="30">
        <v>559982.0459009452</v>
      </c>
      <c r="E36" s="49">
        <f t="shared" si="0"/>
        <v>2339982.0459009451</v>
      </c>
      <c r="F36" s="48">
        <f t="shared" si="1"/>
        <v>17660017.954099055</v>
      </c>
    </row>
    <row r="37" spans="1:6" x14ac:dyDescent="0.25">
      <c r="A37" s="12">
        <v>33</v>
      </c>
      <c r="B37" s="29" t="s">
        <v>22</v>
      </c>
      <c r="C37" s="47">
        <v>1810000</v>
      </c>
      <c r="D37" s="30">
        <v>476527.52229040582</v>
      </c>
      <c r="E37" s="49">
        <f t="shared" si="0"/>
        <v>2286527.5222904058</v>
      </c>
      <c r="F37" s="48">
        <f t="shared" si="1"/>
        <v>17713472.477709595</v>
      </c>
    </row>
    <row r="38" spans="1:6" x14ac:dyDescent="0.25">
      <c r="A38" s="12">
        <v>34</v>
      </c>
      <c r="B38" s="29" t="s">
        <v>18</v>
      </c>
      <c r="C38" s="46">
        <v>1830000</v>
      </c>
      <c r="D38" s="30">
        <v>304257.03647855634</v>
      </c>
      <c r="E38" s="49">
        <f t="shared" si="0"/>
        <v>2134257.0364785562</v>
      </c>
      <c r="F38" s="48">
        <f t="shared" si="1"/>
        <v>17865742.963521443</v>
      </c>
    </row>
    <row r="39" spans="1:6" x14ac:dyDescent="0.25">
      <c r="A39" s="12">
        <v>35</v>
      </c>
      <c r="B39" s="29" t="s">
        <v>45</v>
      </c>
      <c r="C39" s="47">
        <v>400000</v>
      </c>
      <c r="D39" s="30">
        <v>1204294.6422818853</v>
      </c>
      <c r="E39" s="49">
        <f t="shared" si="0"/>
        <v>1604294.6422818853</v>
      </c>
      <c r="F39" s="48">
        <f t="shared" si="1"/>
        <v>18395705.357718114</v>
      </c>
    </row>
    <row r="40" spans="1:6" x14ac:dyDescent="0.25">
      <c r="A40" s="12">
        <v>36</v>
      </c>
      <c r="B40" s="29" t="s">
        <v>38</v>
      </c>
      <c r="C40" s="47">
        <v>210000</v>
      </c>
      <c r="D40" s="30">
        <v>1383469.9268535455</v>
      </c>
      <c r="E40" s="49">
        <f t="shared" si="0"/>
        <v>1593469.9268535455</v>
      </c>
      <c r="F40" s="48">
        <f t="shared" si="1"/>
        <v>18406530.073146455</v>
      </c>
    </row>
    <row r="41" spans="1:6" x14ac:dyDescent="0.25">
      <c r="A41" s="12">
        <v>37</v>
      </c>
      <c r="B41" s="29" t="s">
        <v>25</v>
      </c>
      <c r="C41" s="47">
        <v>340000</v>
      </c>
      <c r="D41" s="30">
        <v>681398.73693179362</v>
      </c>
      <c r="E41" s="49">
        <f t="shared" si="0"/>
        <v>1021398.7369317936</v>
      </c>
      <c r="F41" s="48">
        <f t="shared" si="1"/>
        <v>18978601.263068207</v>
      </c>
    </row>
    <row r="42" spans="1:6" x14ac:dyDescent="0.25">
      <c r="A42" s="28"/>
      <c r="B42" s="8" t="s">
        <v>50</v>
      </c>
      <c r="C42" s="45">
        <f>SUM(C5:C41)</f>
        <v>168970000</v>
      </c>
      <c r="D42" s="9">
        <f>SUM(D5:D41)</f>
        <v>101706333.18091749</v>
      </c>
      <c r="E42" s="49">
        <f>SUM(E5:E41)</f>
        <v>270676333.1809175</v>
      </c>
      <c r="F42" s="48">
        <f>SUM(F5:F41)</f>
        <v>464323666.81908244</v>
      </c>
    </row>
  </sheetData>
  <autoFilter ref="A3:F41">
    <sortState ref="A6:F42">
      <sortCondition ref="F3:F41"/>
    </sortState>
  </autoFilter>
  <mergeCells count="6">
    <mergeCell ref="D3:D4"/>
    <mergeCell ref="C3:C4"/>
    <mergeCell ref="E3:E4"/>
    <mergeCell ref="F3:F4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Result &amp; Rebursement</vt:lpstr>
      <vt:lpstr>Results</vt:lpstr>
      <vt:lpstr>Earnings US$</vt:lpstr>
      <vt:lpstr>Earnings Naira</vt:lpstr>
      <vt:lpstr>DLIs Earnings</vt:lpstr>
      <vt:lpstr>Total Earning by DLI 2nd</vt:lpstr>
      <vt:lpstr>Ranking by Earned Reimbursemen </vt:lpstr>
      <vt:lpstr>Results!Print_Titles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Abdulsalam Olushola</dc:creator>
  <cp:lastModifiedBy>USER PC</cp:lastModifiedBy>
  <cp:lastPrinted>2023-02-16T10:32:18Z</cp:lastPrinted>
  <dcterms:created xsi:type="dcterms:W3CDTF">2022-06-16T12:19:30Z</dcterms:created>
  <dcterms:modified xsi:type="dcterms:W3CDTF">2024-03-25T10:43:20Z</dcterms:modified>
</cp:coreProperties>
</file>